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ccountingShared\FORMS\"/>
    </mc:Choice>
  </mc:AlternateContent>
  <xr:revisionPtr revIDLastSave="0" documentId="8_{B9530408-3261-4728-A48C-EA74E950D5AA}" xr6:coauthVersionLast="47" xr6:coauthVersionMax="47" xr10:uidLastSave="{00000000-0000-0000-0000-000000000000}"/>
  <bookViews>
    <workbookView xWindow="-120" yWindow="-120" windowWidth="29040" windowHeight="15720" tabRatio="761" xr2:uid="{00000000-000D-0000-FFFF-FFFF00000000}"/>
  </bookViews>
  <sheets>
    <sheet name="Requisition" sheetId="1" r:id="rId1"/>
    <sheet name="Bid Summary Worksheet" sheetId="9" r:id="rId2"/>
    <sheet name="Travel Authorization" sheetId="7" r:id="rId3"/>
    <sheet name="ReqData" sheetId="3" r:id="rId4"/>
    <sheet name="TravelData" sheetId="8" r:id="rId5"/>
  </sheets>
  <definedNames>
    <definedName name="Accounts">ReqData!$B$89:$B$244</definedName>
    <definedName name="Delivery">ReqData!$B$246:$B$249</definedName>
    <definedName name="_xlnm.Print_Area" localSheetId="2">'Travel Authorization'!$A$1:$L$56</definedName>
    <definedName name="Program">ReqData!$B$6:$B$79</definedName>
    <definedName name="Purchase">ReqData!$B$257:$B$262</definedName>
    <definedName name="SEARCH_RESULTLAST" localSheetId="3">ReqData!#REF!</definedName>
    <definedName name="States">TravelData!$A$11:$A$60</definedName>
    <definedName name="StdHigh">#REF!</definedName>
    <definedName name="Tax">ReqData!$B$254:$B$255</definedName>
    <definedName name="TaxRate">ReqData!$B$1:$B$2</definedName>
    <definedName name="Type">ReqData!$B$83:$B$85</definedName>
    <definedName name="Vendor">ReqData!$B$251:$B$252</definedName>
    <definedName name="YesNoPendin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7" i="7" l="1"/>
  <c r="K27" i="7"/>
  <c r="E42" i="1"/>
  <c r="D42" i="1"/>
  <c r="D47" i="7"/>
  <c r="J41" i="7"/>
  <c r="J40" i="7"/>
  <c r="I15" i="7"/>
  <c r="H15" i="7"/>
  <c r="F15" i="7"/>
  <c r="F47" i="7" l="1"/>
  <c r="L24" i="7"/>
  <c r="L12" i="7"/>
  <c r="N23" i="9" l="1"/>
  <c r="M23" i="9"/>
  <c r="L23" i="9" l="1"/>
  <c r="N35" i="9"/>
  <c r="M35" i="9"/>
  <c r="L35" i="9"/>
  <c r="L37" i="9" s="1"/>
  <c r="N41" i="9"/>
  <c r="M41" i="9"/>
  <c r="L41" i="9"/>
  <c r="M37" i="9" l="1"/>
  <c r="M40" i="9" s="1"/>
  <c r="M43" i="9" s="1"/>
  <c r="N37" i="9"/>
  <c r="N40" i="9" s="1"/>
  <c r="N43" i="9" s="1"/>
  <c r="L40" i="9"/>
  <c r="L43" i="9" s="1"/>
  <c r="L27" i="1"/>
  <c r="M27" i="1"/>
  <c r="K32" i="7" l="1"/>
  <c r="L37" i="7" s="1"/>
  <c r="L47" i="7" l="1"/>
  <c r="K41" i="7"/>
  <c r="K40" i="7"/>
  <c r="K42" i="7" l="1"/>
  <c r="L44" i="7" s="1"/>
  <c r="L49" i="7" s="1"/>
  <c r="M28" i="1"/>
  <c r="M26" i="1"/>
  <c r="M25" i="1"/>
  <c r="M24" i="1"/>
  <c r="M23" i="1"/>
  <c r="M22" i="1"/>
  <c r="M21" i="1"/>
  <c r="M20" i="1"/>
  <c r="M19" i="1"/>
  <c r="M18" i="1"/>
  <c r="M17" i="1"/>
  <c r="L22" i="1"/>
  <c r="L21" i="1"/>
  <c r="L20" i="1"/>
  <c r="L24" i="1"/>
  <c r="L25" i="1"/>
  <c r="L23" i="1"/>
  <c r="L19" i="1"/>
  <c r="L18" i="1"/>
  <c r="A42" i="1"/>
  <c r="L28" i="1"/>
  <c r="L26" i="1"/>
  <c r="L17" i="1"/>
  <c r="C42" i="1"/>
  <c r="K49" i="7" l="1"/>
  <c r="H54" i="7" s="1"/>
  <c r="M31" i="1"/>
  <c r="M32" i="1" l="1" a="1"/>
  <c r="M32" i="1" s="1"/>
  <c r="J33" i="1" s="1"/>
</calcChain>
</file>

<file path=xl/sharedStrings.xml><?xml version="1.0" encoding="utf-8"?>
<sst xmlns="http://schemas.openxmlformats.org/spreadsheetml/2006/main" count="836" uniqueCount="804">
  <si>
    <t>REGIONAL PARK AND OPEN SPACE DISTRICT</t>
  </si>
  <si>
    <t>COUNTY OF RIVERSIDE</t>
  </si>
  <si>
    <t>PURCHASE REQUISITION</t>
  </si>
  <si>
    <t>Requestor:</t>
  </si>
  <si>
    <t>TAX RATE</t>
  </si>
  <si>
    <t>Date Prepared:</t>
  </si>
  <si>
    <t>Date Needed:</t>
  </si>
  <si>
    <t>Amount not to exceed</t>
  </si>
  <si>
    <t>Account</t>
  </si>
  <si>
    <t>Description</t>
  </si>
  <si>
    <t>HISTORICAL PRESERVATION</t>
  </si>
  <si>
    <t>PARKS-GENERAL ADMINISTRATION</t>
  </si>
  <si>
    <t>PARKS-HURKEY CREEK PARK</t>
  </si>
  <si>
    <t>PARKS-IDYLLWILD PARK</t>
  </si>
  <si>
    <t>PARKS-LAKE CAHUILLA PARK</t>
  </si>
  <si>
    <t>PARKS-LAKE SKINNER PARK</t>
  </si>
  <si>
    <t>PARKS-MAYFLOWER PARK</t>
  </si>
  <si>
    <t>PARKS-MCCALL PARK</t>
  </si>
  <si>
    <t>PARKS-RANCHO JURUPA PARK</t>
  </si>
  <si>
    <t>PROGRAM</t>
  </si>
  <si>
    <t>FUND</t>
  </si>
  <si>
    <t>DEPT ID</t>
  </si>
  <si>
    <t>PROJECT</t>
  </si>
  <si>
    <t>PARKS-KABIAN PARK</t>
  </si>
  <si>
    <t>Type</t>
  </si>
  <si>
    <t>TYPE</t>
  </si>
  <si>
    <t>Product</t>
  </si>
  <si>
    <t>Service</t>
  </si>
  <si>
    <t>Public Works</t>
  </si>
  <si>
    <t>Vendor:</t>
  </si>
  <si>
    <t>NEW</t>
  </si>
  <si>
    <t>ACCOUNTS</t>
  </si>
  <si>
    <t>Maint-Boat</t>
  </si>
  <si>
    <t>Herbicide</t>
  </si>
  <si>
    <t>Irrigation Supplies</t>
  </si>
  <si>
    <t>Pest and Insect Control</t>
  </si>
  <si>
    <t>Maint-Copier Machines</t>
  </si>
  <si>
    <t>Water Bacterial Testing</t>
  </si>
  <si>
    <t>Maint-Field Equipment</t>
  </si>
  <si>
    <t>Protective Gear</t>
  </si>
  <si>
    <t>Maint-Kitchen Equipment</t>
  </si>
  <si>
    <t>Uniforms-Replacement Clothing</t>
  </si>
  <si>
    <t>Maint-Motor Vehicles</t>
  </si>
  <si>
    <t>Food</t>
  </si>
  <si>
    <t>Feed-Animal</t>
  </si>
  <si>
    <t>Maint-Other</t>
  </si>
  <si>
    <t>Household Expense</t>
  </si>
  <si>
    <t>Maint-Software</t>
  </si>
  <si>
    <t>Cleaning and Custodial Supp</t>
  </si>
  <si>
    <t>Kitchen And Dining Supplies</t>
  </si>
  <si>
    <t>Maint-Alarms</t>
  </si>
  <si>
    <t>Maint-Fire Equipment</t>
  </si>
  <si>
    <t>Locks/Keys</t>
  </si>
  <si>
    <t>Welding Supplies</t>
  </si>
  <si>
    <t>Shop Supplies</t>
  </si>
  <si>
    <t>Maint-Building and Improvement</t>
  </si>
  <si>
    <t>Maint-Grounds</t>
  </si>
  <si>
    <t>Chemicals</t>
  </si>
  <si>
    <t>Public Signs</t>
  </si>
  <si>
    <t>Maint-Rec Facilities</t>
  </si>
  <si>
    <t>Safety-Security Supplies</t>
  </si>
  <si>
    <t>Maint-Improve Sewer</t>
  </si>
  <si>
    <t>Maint-Improve Water</t>
  </si>
  <si>
    <t>Inventory-Stores</t>
  </si>
  <si>
    <t>Maint-Tenant Improvement</t>
  </si>
  <si>
    <t>Field Supplies</t>
  </si>
  <si>
    <t>Books/Publications</t>
  </si>
  <si>
    <t>Janitorial Services</t>
  </si>
  <si>
    <t>Laundry Services</t>
  </si>
  <si>
    <t>Maint-Service Contracts</t>
  </si>
  <si>
    <t>Office Supplies</t>
  </si>
  <si>
    <t>Consultants</t>
  </si>
  <si>
    <t>Engineering Services</t>
  </si>
  <si>
    <t>Printed Forms</t>
  </si>
  <si>
    <t>Printing/Binding</t>
  </si>
  <si>
    <t>Fingerprinting Services</t>
  </si>
  <si>
    <t>Subscriptions</t>
  </si>
  <si>
    <t>Fire Protection Services</t>
  </si>
  <si>
    <t>Security Guard Services</t>
  </si>
  <si>
    <t>Appliances</t>
  </si>
  <si>
    <t>Professional Services</t>
  </si>
  <si>
    <t>Computer Equip-Non Fixed Asset</t>
  </si>
  <si>
    <t>Veterinary Services</t>
  </si>
  <si>
    <t>Office Equip Non Fixed Assets</t>
  </si>
  <si>
    <t>Computer Equipment-Software</t>
  </si>
  <si>
    <t>Weed Abatement</t>
  </si>
  <si>
    <t>Labor</t>
  </si>
  <si>
    <t>Training-Education/Tuition</t>
  </si>
  <si>
    <t>Memberships</t>
  </si>
  <si>
    <t>Air Transportation</t>
  </si>
  <si>
    <t>Car Pool Expense</t>
  </si>
  <si>
    <t>Meals</t>
  </si>
  <si>
    <t>Rent-Lease Copiers</t>
  </si>
  <si>
    <t>Rent-Lease Equipment</t>
  </si>
  <si>
    <t>Operational Marketing</t>
  </si>
  <si>
    <t>Licenses And Permits</t>
  </si>
  <si>
    <t>Legal Services</t>
  </si>
  <si>
    <t>Legally Required Notices</t>
  </si>
  <si>
    <t>Advertising</t>
  </si>
  <si>
    <t>Trash</t>
  </si>
  <si>
    <t>Electricity</t>
  </si>
  <si>
    <t>Heating Fuel</t>
  </si>
  <si>
    <t>Right Of Way</t>
  </si>
  <si>
    <t>Sewer System</t>
  </si>
  <si>
    <t>Water</t>
  </si>
  <si>
    <t>Special Events</t>
  </si>
  <si>
    <t>Awards/Recognition</t>
  </si>
  <si>
    <t>Special Program Expense</t>
  </si>
  <si>
    <t>Board/Commission Expense</t>
  </si>
  <si>
    <t>Cellular Phone</t>
  </si>
  <si>
    <t>Telephone Service</t>
  </si>
  <si>
    <t>Communication Services</t>
  </si>
  <si>
    <t>Refunds</t>
  </si>
  <si>
    <t>Sales and Use Tax</t>
  </si>
  <si>
    <t>Medical Examinations-Physicals</t>
  </si>
  <si>
    <t>Volunteer Expense Reimb</t>
  </si>
  <si>
    <t>SELECT</t>
  </si>
  <si>
    <t>DELIVERY</t>
  </si>
  <si>
    <t>Store pick-up</t>
  </si>
  <si>
    <t>To Location</t>
  </si>
  <si>
    <t>HQ Pick-up</t>
  </si>
  <si>
    <t>Not applicable</t>
  </si>
  <si>
    <t>Delivery:</t>
  </si>
  <si>
    <t>Contact Info:</t>
  </si>
  <si>
    <t>Program/ Location:</t>
  </si>
  <si>
    <t>FINANCE DEPARTMENT USE ONLY</t>
  </si>
  <si>
    <t>Supervisor Approval Signature</t>
  </si>
  <si>
    <t>Manager Approval Signature</t>
  </si>
  <si>
    <t>Entered:</t>
  </si>
  <si>
    <t>New Vendor?</t>
  </si>
  <si>
    <t>VENDOR</t>
  </si>
  <si>
    <t>Existing</t>
  </si>
  <si>
    <t>Summary Procurement Bid Sheet</t>
  </si>
  <si>
    <t>Date:</t>
  </si>
  <si>
    <t>Address:</t>
  </si>
  <si>
    <t>State:</t>
  </si>
  <si>
    <t>Contact:</t>
  </si>
  <si>
    <t>Phone:</t>
  </si>
  <si>
    <t>QTY</t>
  </si>
  <si>
    <t>UNIT</t>
  </si>
  <si>
    <t>UNIT PRICE</t>
  </si>
  <si>
    <t>Shipping</t>
  </si>
  <si>
    <t>Riverside County Regional Park and Open-Space District</t>
  </si>
  <si>
    <t>TRAINING/TRAVEL AUTHORIZATION</t>
  </si>
  <si>
    <t>Submit for Approval at Least 30 days prior to the Event or Cut-off Date, whichever occurs first.</t>
  </si>
  <si>
    <t>EMPLOYEE</t>
  </si>
  <si>
    <t>Name:</t>
  </si>
  <si>
    <t>Supervisor:</t>
  </si>
  <si>
    <t>California</t>
  </si>
  <si>
    <t>Location:</t>
  </si>
  <si>
    <t>City Type:</t>
  </si>
  <si>
    <t>Standard</t>
  </si>
  <si>
    <t>Event Date(s):</t>
  </si>
  <si>
    <t>EVENT FEE:</t>
  </si>
  <si>
    <t>Yes</t>
  </si>
  <si>
    <t>TRAVEL ARRANGEMENTS</t>
  </si>
  <si>
    <t>DEPARTURE:</t>
  </si>
  <si>
    <t>ARRIVAL:</t>
  </si>
  <si>
    <t>RETURN:</t>
  </si>
  <si>
    <t>Airport:</t>
  </si>
  <si>
    <t>Time:</t>
  </si>
  <si>
    <t>Airfare:</t>
  </si>
  <si>
    <t>Baggage Fee:</t>
  </si>
  <si>
    <t>TOTAL AIR TRAVEL COST</t>
  </si>
  <si>
    <t>Check-In Date:</t>
  </si>
  <si>
    <t>Departure Date:</t>
  </si>
  <si>
    <t>Total Cost</t>
  </si>
  <si>
    <t>Hotel Choice #1:</t>
  </si>
  <si>
    <t>Cost per night:</t>
  </si>
  <si>
    <t>Hotel Choice #2:</t>
  </si>
  <si>
    <t>Date Rented:</t>
  </si>
  <si>
    <t>Date Returned:</t>
  </si>
  <si>
    <t>Daily Rate:</t>
  </si>
  <si>
    <t>Total Rental Car Cost:</t>
  </si>
  <si>
    <t>Other Cost:</t>
  </si>
  <si>
    <t>TOTAL TRANSPORTATION COST</t>
  </si>
  <si>
    <t># of Days</t>
  </si>
  <si>
    <t>Per Diem</t>
  </si>
  <si>
    <t>Total Allowance</t>
  </si>
  <si>
    <t>TOTAL MEALS COSTS:</t>
  </si>
  <si>
    <t>GRAND TOTAL ESTIMATED COSTS</t>
  </si>
  <si>
    <t>APPROVALS</t>
  </si>
  <si>
    <t>Supervisor Signature</t>
  </si>
  <si>
    <t>Date</t>
  </si>
  <si>
    <t>Department Head Signature</t>
  </si>
  <si>
    <t>Manager Signature</t>
  </si>
  <si>
    <t>Executive Office Signature</t>
  </si>
  <si>
    <t>High-Cost</t>
  </si>
  <si>
    <t>Hotel</t>
  </si>
  <si>
    <t>No</t>
  </si>
  <si>
    <t>Pending</t>
  </si>
  <si>
    <t>STATES</t>
  </si>
  <si>
    <t>Alabama</t>
  </si>
  <si>
    <t>Alaska</t>
  </si>
  <si>
    <t>Arizona</t>
  </si>
  <si>
    <t>Arkansas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</si>
  <si>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</si>
  <si>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</si>
  <si>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</si>
  <si>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</si>
  <si>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</si>
  <si>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</si>
  <si>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</si>
  <si>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</si>
  <si>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</si>
  <si>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</si>
  <si>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</si>
  <si>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</si>
  <si>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</si>
  <si>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</si>
  <si>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</si>
  <si>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</si>
  <si>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</si>
  <si>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</si>
  <si>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</si>
  <si>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</si>
  <si>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</si>
  <si>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</si>
  <si>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</si>
  <si>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</si>
  <si>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</si>
  <si>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</si>
  <si>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</si>
  <si>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</si>
  <si>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</si>
  <si>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</si>
  <si>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</si>
  <si>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</si>
  <si>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</si>
  <si>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</si>
  <si>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</si>
  <si>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</si>
  <si>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</si>
  <si>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</si>
  <si>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</si>
  <si>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</si>
  <si>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</si>
  <si>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</si>
  <si>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</si>
  <si>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</si>
  <si>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</si>
  <si>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SPECIAL INSTRUCTIONS</t>
  </si>
  <si>
    <t>SHIPPING</t>
  </si>
  <si>
    <t>LABOR</t>
  </si>
  <si>
    <t>Unit</t>
  </si>
  <si>
    <t>Price</t>
  </si>
  <si>
    <t>Qty</t>
  </si>
  <si>
    <t>Tax</t>
  </si>
  <si>
    <t>TAX</t>
  </si>
  <si>
    <t>Purchased By:</t>
  </si>
  <si>
    <t>PURCHASE</t>
  </si>
  <si>
    <t>By Requestor, on vendor account</t>
  </si>
  <si>
    <t>By Requestor, on P-card</t>
  </si>
  <si>
    <t>BY PURCHASING</t>
  </si>
  <si>
    <t>By Requestor, on P.O.</t>
  </si>
  <si>
    <t>Other (see special instructions)</t>
  </si>
  <si>
    <t>PURCHASING APPROVAL</t>
  </si>
  <si>
    <t>Verified By:</t>
  </si>
  <si>
    <t>VC/CC:</t>
  </si>
  <si>
    <t>REQ #</t>
  </si>
  <si>
    <t>PURCHASE ORDER/BLANKET PO</t>
  </si>
  <si>
    <t>Maint-Parts</t>
  </si>
  <si>
    <t xml:space="preserve"> - </t>
  </si>
  <si>
    <t xml:space="preserve"> -</t>
  </si>
  <si>
    <t xml:space="preserve"> </t>
  </si>
  <si>
    <t>CIP - DISTRICT FUNDED</t>
  </si>
  <si>
    <t>PK-SummerCamp</t>
  </si>
  <si>
    <t>PK-9679</t>
  </si>
  <si>
    <t>PK-9601</t>
  </si>
  <si>
    <t>PK-9682</t>
  </si>
  <si>
    <t>PK-9501</t>
  </si>
  <si>
    <t>PK-9673</t>
  </si>
  <si>
    <t>Summer Camp</t>
  </si>
  <si>
    <t>BUDGET CHECKED</t>
  </si>
  <si>
    <t>PK-9697</t>
  </si>
  <si>
    <t>Trail: McCall Park/Hurkey Creek Park Connector (May Valley)</t>
  </si>
  <si>
    <t>SART Bike Ride</t>
  </si>
  <si>
    <t>PK-SARTBikeRide</t>
  </si>
  <si>
    <t>PK-FEMA</t>
  </si>
  <si>
    <t>PK-Recognition</t>
  </si>
  <si>
    <t>Trail: Butterfield Southern Emigrant Trail</t>
  </si>
  <si>
    <t>PK-7308</t>
  </si>
  <si>
    <t>MFL: Infrastructure</t>
  </si>
  <si>
    <t>FEMA: Disaster Recovery Work</t>
  </si>
  <si>
    <t>Activity:</t>
  </si>
  <si>
    <t>Contact Phone:</t>
  </si>
  <si>
    <t>Contact Email:</t>
  </si>
  <si>
    <t>Main Phone:</t>
  </si>
  <si>
    <t>PURPOSE:</t>
  </si>
  <si>
    <t>PK-9707</t>
  </si>
  <si>
    <t>PK-9708</t>
  </si>
  <si>
    <t>PK-9709</t>
  </si>
  <si>
    <t>PK-9710</t>
  </si>
  <si>
    <t>District: ADA Compliance</t>
  </si>
  <si>
    <t>REGIONAL PARK AND OPEN-SPACE DISTRICT</t>
  </si>
  <si>
    <t>For purchases $5,000 and above</t>
  </si>
  <si>
    <t>VENDOR #1</t>
  </si>
  <si>
    <t>VENDOR #2</t>
  </si>
  <si>
    <t>VENDOR #3</t>
  </si>
  <si>
    <t>PART #</t>
  </si>
  <si>
    <t>DESCRIPTION</t>
  </si>
  <si>
    <t>Subtotal</t>
  </si>
  <si>
    <t>Tax Rate</t>
  </si>
  <si>
    <t>GRAND TOTAL</t>
  </si>
  <si>
    <t>Riverside County Vendor</t>
  </si>
  <si>
    <t>Disabled Veteran Business Enterprise</t>
  </si>
  <si>
    <t>ADJUSTED BID TOTAL</t>
  </si>
  <si>
    <t>NOTES/SPECIAL INSTRUCTIONS</t>
  </si>
  <si>
    <t>IMPORTANT:</t>
  </si>
  <si>
    <r>
      <t xml:space="preserve">THIS FORM MUST BE ACCOMPANIED BY A SIGNED 
</t>
    </r>
    <r>
      <rPr>
        <b/>
        <i/>
        <sz val="10"/>
        <color rgb="FFFF0000"/>
        <rFont val="Arial"/>
        <family val="2"/>
      </rPr>
      <t>PURCHASE REQUISITION (FORM 10)</t>
    </r>
  </si>
  <si>
    <t>Address</t>
  </si>
  <si>
    <t>Address, Line 2</t>
  </si>
  <si>
    <t>City</t>
  </si>
  <si>
    <t>County</t>
  </si>
  <si>
    <t>State, Zip</t>
  </si>
  <si>
    <t>Phone</t>
  </si>
  <si>
    <t>Email</t>
  </si>
  <si>
    <t>Contact Name</t>
  </si>
  <si>
    <t>Bid Type</t>
  </si>
  <si>
    <t>Business Name</t>
  </si>
  <si>
    <t>RESIDENCES-GENERAL ADMINISTRATION</t>
  </si>
  <si>
    <t>RESIDENCES-BOWES RESIDENCE</t>
  </si>
  <si>
    <t>RESIDENCES-HIDDEN VALLEY</t>
  </si>
  <si>
    <t>RESIDENCES-IDYLLWILD PARK</t>
  </si>
  <si>
    <t>RESIDENCES-JENSEN RANCH</t>
  </si>
  <si>
    <t>RESIDENCES-KABIAN PARK</t>
  </si>
  <si>
    <t>RESIDENCES-LAKE CAHUILLA</t>
  </si>
  <si>
    <t>RESIDENCES-LAWLER LODGE</t>
  </si>
  <si>
    <t>RESIDENCES-LOWER BOX SPRINGS</t>
  </si>
  <si>
    <t>RESIDENCES-MAYFLOWER PARK</t>
  </si>
  <si>
    <t>RESIDENCES-MCCALL PARK</t>
  </si>
  <si>
    <t>RESIDENCES-RANCHO JURUPA PARK</t>
  </si>
  <si>
    <t>RESIDENCES-SAN TIMOTEO SCHOOLHOUSE</t>
  </si>
  <si>
    <t>RESIDENCES-SANTA ROSA PLATEAU</t>
  </si>
  <si>
    <t>RESIDENCES-UPPER BOX SPRINGS</t>
  </si>
  <si>
    <t>IDY: Meadow Interpretive Trail</t>
  </si>
  <si>
    <t>PK-9711</t>
  </si>
  <si>
    <t>Trail: Box Springs Interpretive Signage</t>
  </si>
  <si>
    <t>PK-9713</t>
  </si>
  <si>
    <t>PK-9716</t>
  </si>
  <si>
    <t>PK-9718</t>
  </si>
  <si>
    <t>PK-9719</t>
  </si>
  <si>
    <t>PK-9720</t>
  </si>
  <si>
    <t>PK-9721</t>
  </si>
  <si>
    <t>PK-9722</t>
  </si>
  <si>
    <t>PK-9723</t>
  </si>
  <si>
    <t>RJU: Splash Pad Replacement</t>
  </si>
  <si>
    <t>PLN: SCG Colorado Riv Pipeline Repl</t>
  </si>
  <si>
    <t>Return Date:</t>
  </si>
  <si>
    <t>Total Miles:</t>
  </si>
  <si>
    <t>Total District Vehicle Cost:</t>
  </si>
  <si>
    <t>Use of District Vehicle for this travel requires Supervisor Approval:</t>
  </si>
  <si>
    <t>Depart Date:</t>
  </si>
  <si>
    <t>Start:</t>
  </si>
  <si>
    <t>End:</t>
  </si>
  <si>
    <t>Organization/Membership# (if applicable):</t>
  </si>
  <si>
    <t>OTHER TRANSPORTATION</t>
  </si>
  <si>
    <t>Email:</t>
  </si>
  <si>
    <r>
      <rPr>
        <i/>
        <sz val="9"/>
        <color indexed="57"/>
        <rFont val="Calibri"/>
        <family val="2"/>
      </rPr>
      <t>(Least expensive accomodation option will be selected)</t>
    </r>
    <r>
      <rPr>
        <i/>
        <sz val="9"/>
        <color indexed="10"/>
        <rFont val="Calibri"/>
        <family val="2"/>
      </rPr>
      <t xml:space="preserve"> </t>
    </r>
    <r>
      <rPr>
        <sz val="9"/>
        <color indexed="8"/>
        <rFont val="Calibri"/>
        <family val="2"/>
      </rPr>
      <t>Lodging Cost:</t>
    </r>
  </si>
  <si>
    <t>Daily Allowance</t>
  </si>
  <si>
    <t>Veh#:</t>
  </si>
  <si>
    <t>Event Name:</t>
  </si>
  <si>
    <t>PK-9724</t>
  </si>
  <si>
    <t>PK-9726</t>
  </si>
  <si>
    <t>LAW: Lawler Lodge Restoration</t>
  </si>
  <si>
    <t>PK-9727</t>
  </si>
  <si>
    <t>PK-9728</t>
  </si>
  <si>
    <t>PK-9729</t>
  </si>
  <si>
    <t>RJU: Lake Improvements</t>
  </si>
  <si>
    <t>PK-9730</t>
  </si>
  <si>
    <t>PK-9731</t>
  </si>
  <si>
    <t>PK-9732</t>
  </si>
  <si>
    <t>KBN: Park Restoration</t>
  </si>
  <si>
    <t>PK-9733</t>
  </si>
  <si>
    <t>BUDGET</t>
  </si>
  <si>
    <t>Included in current Budget?</t>
  </si>
  <si>
    <t>Fund</t>
  </si>
  <si>
    <t>Dept ID</t>
  </si>
  <si>
    <t>Class</t>
  </si>
  <si>
    <t>Project Code</t>
  </si>
  <si>
    <t>Fuel</t>
  </si>
  <si>
    <t>PK-COVID19</t>
  </si>
  <si>
    <t>PK-9734</t>
  </si>
  <si>
    <t>SART Access Ramp</t>
  </si>
  <si>
    <t>SART Hamner Bridge Proj</t>
  </si>
  <si>
    <t>SART HAB repairs &amp; erosion control</t>
  </si>
  <si>
    <t xml:space="preserve">SART Green River Segment </t>
  </si>
  <si>
    <t>SART HDV Staging Area and Restrooms</t>
  </si>
  <si>
    <t>SART Hidden Valley Segment</t>
  </si>
  <si>
    <t xml:space="preserve">SART Hwy 71/Prado to HV </t>
  </si>
  <si>
    <t xml:space="preserve">SART Norco Segment </t>
  </si>
  <si>
    <t>SART Pinch Point</t>
  </si>
  <si>
    <t>SART Sewer Line Stub-out</t>
  </si>
  <si>
    <t>FEMA: COVID-19</t>
  </si>
  <si>
    <t>PLN: CVCC BigHorn Sheep Fence</t>
  </si>
  <si>
    <t>PK-HQFENCE</t>
  </si>
  <si>
    <t>PK-YVWD</t>
  </si>
  <si>
    <t>PK-RTRP</t>
  </si>
  <si>
    <t>PK-9712</t>
  </si>
  <si>
    <t>PK-PGAPARCEL</t>
  </si>
  <si>
    <t>PK-OCALCOADIKE</t>
  </si>
  <si>
    <t>PLN: PGA Parcel Assign/Assumption</t>
  </si>
  <si>
    <t>PK-EDISONALCOA</t>
  </si>
  <si>
    <t>PLN: SCE Alcoa Dike Imprvoments</t>
  </si>
  <si>
    <t>PLN: SCE Transmission Reliability</t>
  </si>
  <si>
    <t>MFL: Master Plan Prop 68</t>
  </si>
  <si>
    <t>RJU: Mini Golf Resurfacing and ADA Improvments</t>
  </si>
  <si>
    <t>RJU: Survey/Master Planning</t>
  </si>
  <si>
    <t xml:space="preserve">SKN: Boat Launch #1 Improvements </t>
  </si>
  <si>
    <t>SNTM: SanTim Schoolhouse Painting</t>
  </si>
  <si>
    <t>PLN: SCE SAR Bridge Pipeline</t>
  </si>
  <si>
    <t>JNS: Jensen Ranch Painting</t>
  </si>
  <si>
    <t>PLN: OHV Feasibility Study</t>
  </si>
  <si>
    <t>HQ: Fence Repairs</t>
  </si>
  <si>
    <t>Supv Phone:</t>
  </si>
  <si>
    <t>Position:</t>
  </si>
  <si>
    <t>Program Area:</t>
  </si>
  <si>
    <t>PARKS-LAWLER LODGE &amp; ALPINE CABINS</t>
  </si>
  <si>
    <t>PK-CVCC</t>
  </si>
  <si>
    <t>HDV: HDV Habitat Restoration</t>
  </si>
  <si>
    <t>PK-HDVRESTORE</t>
  </si>
  <si>
    <t>PK-RESLAWLER</t>
  </si>
  <si>
    <t>PK-RESSANTIM</t>
  </si>
  <si>
    <t>PK-RESSRP</t>
  </si>
  <si>
    <t>PK-RESJNS</t>
  </si>
  <si>
    <t>PK-RESRJU</t>
  </si>
  <si>
    <t>PK-RESIDY</t>
  </si>
  <si>
    <t>PK-RESHKYTWO</t>
  </si>
  <si>
    <t>PK-RESHKYONE</t>
  </si>
  <si>
    <t>PK-RESBXSLWR</t>
  </si>
  <si>
    <t>PK-RESBXSUPP</t>
  </si>
  <si>
    <t>PK-RESCAH</t>
  </si>
  <si>
    <t>PK-RESHDV</t>
  </si>
  <si>
    <t>SART Army Corps Review</t>
  </si>
  <si>
    <t>PK-9735</t>
  </si>
  <si>
    <t>PK-VOL</t>
  </si>
  <si>
    <t>PK-HR</t>
  </si>
  <si>
    <t>PK-PLN</t>
  </si>
  <si>
    <t>PARKS-BLYTHE PARKS</t>
  </si>
  <si>
    <t>PK-RESBOWES</t>
  </si>
  <si>
    <t>RESIDENCES-HURKEY CREEK #1</t>
  </si>
  <si>
    <t>RESIDENCES-HURKEY CREEK #2</t>
  </si>
  <si>
    <t>PK-RESKBN</t>
  </si>
  <si>
    <t>PK-RESMCC</t>
  </si>
  <si>
    <t>PK-RESMFL</t>
  </si>
  <si>
    <t>Grant/CIP/MSR Project:</t>
  </si>
  <si>
    <t>GRANT / CIP/MSR  PROJECT</t>
  </si>
  <si>
    <r>
      <t xml:space="preserve">MEALS (528980)  </t>
    </r>
    <r>
      <rPr>
        <i/>
        <sz val="9"/>
        <color indexed="8"/>
        <rFont val="Calibri"/>
        <family val="2"/>
      </rPr>
      <t>Including Tax and Tip</t>
    </r>
  </si>
  <si>
    <t>Air Travel (528900)</t>
  </si>
  <si>
    <t>RENTAL CAR (529080)</t>
  </si>
  <si>
    <t>Personal Mileage Reimbursment (529040):</t>
  </si>
  <si>
    <r>
      <t xml:space="preserve">Ground </t>
    </r>
    <r>
      <rPr>
        <sz val="10"/>
        <rFont val="Calibri"/>
        <family val="2"/>
      </rPr>
      <t>(taxi/shuttle/Uber/Lyft) (529060):</t>
    </r>
  </si>
  <si>
    <t>DISTRICT VEHICLE (528920)</t>
  </si>
  <si>
    <t>TRAINING (527840) / CONFERENCE (528140)</t>
  </si>
  <si>
    <r>
      <t>Other (529000)</t>
    </r>
    <r>
      <rPr>
        <sz val="10"/>
        <color indexed="8"/>
        <rFont val="Calibri"/>
        <family val="2"/>
      </rPr>
      <t xml:space="preserve"> (specify):</t>
    </r>
  </si>
  <si>
    <t>Long Term Airport Parking (529010):</t>
  </si>
  <si>
    <t>Transportation (529120)</t>
  </si>
  <si>
    <t>Deposit with Others</t>
  </si>
  <si>
    <t>~*~SUPPLIES &amp; SERVICES~*~</t>
  </si>
  <si>
    <t>~*~INTERGOVERNMENTAL~*~</t>
  </si>
  <si>
    <t>~*~ASSETS OVER $5,000~*~</t>
  </si>
  <si>
    <t>Improvements-Land (Over $5k)</t>
  </si>
  <si>
    <t>Buildings-Capital Projects (Over $5k)</t>
  </si>
  <si>
    <t>Improvements-Building (Over $5k)</t>
  </si>
  <si>
    <t>Parks Buildings (Over $5k)</t>
  </si>
  <si>
    <t>Improvements-Infrastructure (Over $5k)</t>
  </si>
  <si>
    <t>Equipment-Communications (Over $5k)</t>
  </si>
  <si>
    <t>Equipment-Office (Over $5k)</t>
  </si>
  <si>
    <t>Equipment-Other (Over $5k)</t>
  </si>
  <si>
    <t>Equipment-Shop and Yard (Over $5k)</t>
  </si>
  <si>
    <t>Vehicles-Cars/Light Trucks (Over $5k)</t>
  </si>
  <si>
    <t>Vehicles-Heavy Equipment (Over $5k)</t>
  </si>
  <si>
    <t>Vehicles Other (Over $5k)</t>
  </si>
  <si>
    <t>AR Bad Debt Expense (Manual)</t>
  </si>
  <si>
    <t>Contrib To Non-County Agency</t>
  </si>
  <si>
    <t>Interfnd Exp-Admin Supt Direct</t>
  </si>
  <si>
    <t>Interfnd Exp-Capital Projects</t>
  </si>
  <si>
    <t>Interfnd Exp-Fuel</t>
  </si>
  <si>
    <t>Interfnd Exp-Legal Services</t>
  </si>
  <si>
    <t>Interfnd Exp-Maintenance</t>
  </si>
  <si>
    <t>Interfnd Exp-Miscellaneous</t>
  </si>
  <si>
    <t>Interfnd Exp-Personnel Svcs</t>
  </si>
  <si>
    <t>Interfnd Exp-Prof &amp; Spec Svcs</t>
  </si>
  <si>
    <t>Interfnd Exp-Salary Reimb</t>
  </si>
  <si>
    <t>Interfnd Exp-GIS</t>
  </si>
  <si>
    <t>Interfnd Exp-Misc Project Exp</t>
  </si>
  <si>
    <t>Other Post Employment Benefits</t>
  </si>
  <si>
    <t>ISF Communication Radio System</t>
  </si>
  <si>
    <t>Household Furnishings</t>
  </si>
  <si>
    <t>Maint-Communications Equipment</t>
  </si>
  <si>
    <t>Maint-Computer Equip</t>
  </si>
  <si>
    <t>Maint-Office Equipment</t>
  </si>
  <si>
    <t>Maint-Radio Elec Equipment</t>
  </si>
  <si>
    <t>Maint-Tires</t>
  </si>
  <si>
    <t>Maint-Indoor Lighting</t>
  </si>
  <si>
    <t>Maint-Vandalism</t>
  </si>
  <si>
    <t>Road Maintenance Supplies</t>
  </si>
  <si>
    <t>Bank Charges</t>
  </si>
  <si>
    <t>Late Charge</t>
  </si>
  <si>
    <t>Audiovisual Expense</t>
  </si>
  <si>
    <t>Computer Supplies</t>
  </si>
  <si>
    <t>Cmail Postage-Mailing ISF</t>
  </si>
  <si>
    <t>Recruiting Expense</t>
  </si>
  <si>
    <t>Express Delivery</t>
  </si>
  <si>
    <t>Background-Reference Service</t>
  </si>
  <si>
    <t>GIS Services</t>
  </si>
  <si>
    <t>Photography Services</t>
  </si>
  <si>
    <t>RMAP Services</t>
  </si>
  <si>
    <t>Maintenance Tools</t>
  </si>
  <si>
    <t>Small Tools And Instruments</t>
  </si>
  <si>
    <t>Fleet Services-ISF Costs</t>
  </si>
  <si>
    <t>Recreation Supplies</t>
  </si>
  <si>
    <t>Towing-Non County Vehicle</t>
  </si>
  <si>
    <t>Training-Materials</t>
  </si>
  <si>
    <t>Park &amp; Recreation (FISH STOCK)</t>
  </si>
  <si>
    <t>Conference/Registration Fees</t>
  </si>
  <si>
    <t>Travel-Fuel</t>
  </si>
  <si>
    <t>Lodging</t>
  </si>
  <si>
    <t>Miscellaneous Travel Expense</t>
  </si>
  <si>
    <t>Parking Validation</t>
  </si>
  <si>
    <t>Private Mileage Reimbursement</t>
  </si>
  <si>
    <t>Public Service Transportation</t>
  </si>
  <si>
    <t>Rental Vehicles</t>
  </si>
  <si>
    <t>Transportation</t>
  </si>
  <si>
    <t>Utilities</t>
  </si>
  <si>
    <t>Supplemental Contribution</t>
  </si>
  <si>
    <t>PK-9736</t>
  </si>
  <si>
    <t>PK-9737</t>
  </si>
  <si>
    <t>PK-9742</t>
  </si>
  <si>
    <t>PK-9743</t>
  </si>
  <si>
    <t>PK-9744</t>
  </si>
  <si>
    <t>PK-9745</t>
  </si>
  <si>
    <t>PK-9746</t>
  </si>
  <si>
    <t>PK-9748</t>
  </si>
  <si>
    <t>SART Rincon/Prado Spillway</t>
  </si>
  <si>
    <t>MTN Parks Camphost Expansion</t>
  </si>
  <si>
    <t>LAW - Lodge and Cabins Imprv</t>
  </si>
  <si>
    <t>GLM Stagecoach Stop Park - D5</t>
  </si>
  <si>
    <t>PK-ARPA003</t>
  </si>
  <si>
    <t>PK-ARPA004</t>
  </si>
  <si>
    <t>PK-ARPA005</t>
  </si>
  <si>
    <t>PK-ARPA006</t>
  </si>
  <si>
    <t>PK-ARPA007</t>
  </si>
  <si>
    <t>PK-ARPA008</t>
  </si>
  <si>
    <t>SKN Sewer Infrastructure Proj</t>
  </si>
  <si>
    <t>RJU Repaving Project</t>
  </si>
  <si>
    <t>OHV Feasibility Study Phase 2</t>
  </si>
  <si>
    <t>Tourism Recovery Program</t>
  </si>
  <si>
    <t>District 4 Park Feasibility Study</t>
  </si>
  <si>
    <t>PK-ROE23001</t>
  </si>
  <si>
    <t>PK-ROE23002</t>
  </si>
  <si>
    <t>PK-ROE23003</t>
  </si>
  <si>
    <t>PK-ROE23004</t>
  </si>
  <si>
    <t>ROE SBVMWD-Sunnyslope Creek</t>
  </si>
  <si>
    <t>ROE SBVMWD-Santa Ana River</t>
  </si>
  <si>
    <t>ROE TerraGen-El Casco Site</t>
  </si>
  <si>
    <t>ROE CityofRiverside - SART Bollards</t>
  </si>
  <si>
    <t>AMERICAN RESCUE PLAN ACT (ARPA)</t>
  </si>
  <si>
    <t>BUSSVCS-BUSINESS OPERATIONS</t>
  </si>
  <si>
    <t>BUSSVCS-EXECUTIVE ADMINISTRATION</t>
  </si>
  <si>
    <t>BUSSVCS-SARB UNIT</t>
  </si>
  <si>
    <t>BUSSVCS-FISH &amp; GAME COMMISSION</t>
  </si>
  <si>
    <t>BUSSVCS-FINANCE</t>
  </si>
  <si>
    <t>BUSSVCS-GENERAL PLANNING</t>
  </si>
  <si>
    <t>BUSSVCS-GUEST SERVICES &amp; EVENTS</t>
  </si>
  <si>
    <t>BUSSVCS-HUMAN RESOURCES</t>
  </si>
  <si>
    <t>BUSSVCS-MARKETING</t>
  </si>
  <si>
    <t>BUSSVCS-VOLUNTEER MANAGEMENT</t>
  </si>
  <si>
    <t>INTERP-ALAMOS SCHOOLHOUSE</t>
  </si>
  <si>
    <t>INTERP-GILMAN RANCH HISTORIC PARK/MUSEUM</t>
  </si>
  <si>
    <t>INTERP-HIDDEN VALLEY NATURE CENTER</t>
  </si>
  <si>
    <t>INTERP-HISTORICAL COMMISSION TRUST</t>
  </si>
  <si>
    <t>INTERP-IDYLLWILD NATURE CENTER</t>
  </si>
  <si>
    <t>INTERP-JENSEN -ALVARADO HISTORIC RANCH</t>
  </si>
  <si>
    <t>INTERP-SAN TIMOTEO SCHOOLHOUSE</t>
  </si>
  <si>
    <t>NATRES-MSHCP RESERVE MANAGEMENT</t>
  </si>
  <si>
    <t>NATRES-MULTI-SPECIES RESERVE</t>
  </si>
  <si>
    <t>NATRES-OFF-HIGHWAY VEHICLE MANAGEMENT</t>
  </si>
  <si>
    <t>NATRES-SANTA ANA RIVER MITIGATION BANK</t>
  </si>
  <si>
    <t>NATRES-HAB&amp;OPNSPC-GENERAL</t>
  </si>
  <si>
    <t>NATRES-HAB&amp;OPNSPC-HIDDEN VALLEY</t>
  </si>
  <si>
    <t>NATRES-TRAILS-GEN</t>
  </si>
  <si>
    <t>PK-HABGEN</t>
  </si>
  <si>
    <t>PK-HABBXS</t>
  </si>
  <si>
    <t>PK-HABHFS</t>
  </si>
  <si>
    <t>PK-HABHDV</t>
  </si>
  <si>
    <t>PK-HABSRP</t>
  </si>
  <si>
    <t>PK-TRLGEN</t>
  </si>
  <si>
    <t>PK-TRLBXS</t>
  </si>
  <si>
    <t>PK-TRLHFS</t>
  </si>
  <si>
    <t>PK-TRLHDV</t>
  </si>
  <si>
    <t>NATRES-TRAILS-HARFORD SPGS</t>
  </si>
  <si>
    <t>NATRES-TRAILS-HIDDEN VALLEY</t>
  </si>
  <si>
    <t>NATRES-TRAILS-SALTCREEK</t>
  </si>
  <si>
    <t>NATRES-TRAILS-SART</t>
  </si>
  <si>
    <t>PK-TRLSART</t>
  </si>
  <si>
    <t>PK-TRLSALTCRK</t>
  </si>
  <si>
    <t>PK-TRLSRP</t>
  </si>
  <si>
    <t>RCxxxxxx</t>
  </si>
  <si>
    <t>NATRES-HAB&amp;OPNSPC-BOX SPRINGS</t>
  </si>
  <si>
    <t>NATRES-HAB&amp;OPNSPC-HARFORD SPRINGS</t>
  </si>
  <si>
    <t>NATRES-TRAILS-BOX SPRINGS</t>
  </si>
  <si>
    <t>NATRES-TRAILS-SANTA ROSA PLATEAU</t>
  </si>
  <si>
    <t>SARB - Gen Admin</t>
  </si>
  <si>
    <t>SARB - Survey</t>
  </si>
  <si>
    <t>SARB - Encampment Cleanup</t>
  </si>
  <si>
    <t>SARB - Patrol</t>
  </si>
  <si>
    <t>SARB - Maintenance</t>
  </si>
  <si>
    <t>PK-SARBADMIN</t>
  </si>
  <si>
    <t>PK-SARBSURVEY</t>
  </si>
  <si>
    <t>PK-SARBCLEANUP</t>
  </si>
  <si>
    <t>PK-SARBPATROL</t>
  </si>
  <si>
    <t>PK-SARBMAINT</t>
  </si>
  <si>
    <t>HHAP - Gen Admin</t>
  </si>
  <si>
    <t>HHAP - Survey</t>
  </si>
  <si>
    <t>HHAP - Encampment Cleanup</t>
  </si>
  <si>
    <t>HHAP - Patrol</t>
  </si>
  <si>
    <t>HHAP - Maintenance</t>
  </si>
  <si>
    <t>PK-HHAPADMIN</t>
  </si>
  <si>
    <t>PK-HHAPSURVEY</t>
  </si>
  <si>
    <t>PK-HHAPCLEANUP</t>
  </si>
  <si>
    <t>PK-HHAPPATROL</t>
  </si>
  <si>
    <t>PK-HHAPMAINT</t>
  </si>
  <si>
    <t>SBVMWD - Gen Admin</t>
  </si>
  <si>
    <t>SBVMWD - Survey</t>
  </si>
  <si>
    <t>SBVMWD - Encampment Cleanup</t>
  </si>
  <si>
    <t>SBVMWD - Patrol</t>
  </si>
  <si>
    <t>SBVMWD - Maintenance</t>
  </si>
  <si>
    <t>PK-SBVADMIN</t>
  </si>
  <si>
    <t>PK-SBVSURVEY</t>
  </si>
  <si>
    <t>PK-SBVCLEANUP</t>
  </si>
  <si>
    <t>PK-SBVPATROL</t>
  </si>
  <si>
    <t>PK-SBVMAINT</t>
  </si>
  <si>
    <t>RCFLOOD - Gen Admin</t>
  </si>
  <si>
    <t>RCFLOOD - Survey</t>
  </si>
  <si>
    <t>RCFLOOD - Encampment Cleanup</t>
  </si>
  <si>
    <t>RCFLOOD - Patrol</t>
  </si>
  <si>
    <t>RCFLOOD - Maintenance</t>
  </si>
  <si>
    <t>PK-FLDADMIN</t>
  </si>
  <si>
    <t>PK-FLDSURVEY</t>
  </si>
  <si>
    <t>PK-FLDCLEANUP</t>
  </si>
  <si>
    <t>PK-FLDPATROL</t>
  </si>
  <si>
    <t>PK-FLDMAINT</t>
  </si>
  <si>
    <t>ROE Bonta Vita /Talos Drones</t>
  </si>
  <si>
    <t>PK-ROE23005</t>
  </si>
  <si>
    <t>ROE SoCalGas Cove RV Park</t>
  </si>
  <si>
    <t>PK-ROE23006</t>
  </si>
  <si>
    <t>PK-9749</t>
  </si>
  <si>
    <t>JNS: Jensen Expansion Project</t>
  </si>
  <si>
    <t>PLN: Trujillo-Adobe Feasibility Study</t>
  </si>
  <si>
    <t>PLN: Trujillo-Adobe Preservation Plan</t>
  </si>
  <si>
    <t>PK-9750</t>
  </si>
  <si>
    <t>PK-MSR202x005</t>
  </si>
  <si>
    <t>PK-ARPA009</t>
  </si>
  <si>
    <t>PK-ARPA010</t>
  </si>
  <si>
    <t>PK-ARPA011</t>
  </si>
  <si>
    <t>PK-ARPA012</t>
  </si>
  <si>
    <t>PK-ARPA013</t>
  </si>
  <si>
    <t>Santa Ana River Bottom Mgmt (SARB)</t>
  </si>
  <si>
    <t>SART Enhancements</t>
  </si>
  <si>
    <t>SKN Boat Launch Repair</t>
  </si>
  <si>
    <t>Santa Rosa Plateau Broadband</t>
  </si>
  <si>
    <t>Lawler Lodge ADA Improvements</t>
  </si>
  <si>
    <t>RJU: Sewer Lift Station Upgrade</t>
  </si>
  <si>
    <t>NATRES-HAB&amp;OPNSPC-MARYTYO</t>
  </si>
  <si>
    <t>PK-MARYTYO</t>
  </si>
  <si>
    <t>MFL: Restroom Roof Repair</t>
  </si>
  <si>
    <t>PK-9751</t>
  </si>
  <si>
    <t>Accommodations (528960)</t>
  </si>
  <si>
    <t>TOTAL ACCOMMODATIONS COST</t>
  </si>
  <si>
    <t>Lease &amp; SBITA Principal Pymt</t>
  </si>
  <si>
    <t>PK-ARPA014</t>
  </si>
  <si>
    <t>PK-ARPA015</t>
  </si>
  <si>
    <t>PK-ARPA016</t>
  </si>
  <si>
    <t>Kabian Infrastructure Improvement</t>
  </si>
  <si>
    <t>Lake Cahuilla Master Plan / Amenities Update</t>
  </si>
  <si>
    <t>Hidden Valley Improvements</t>
  </si>
  <si>
    <t>PK-9753</t>
  </si>
  <si>
    <t>CalFire Fuels Reduction Grant $1.9M (5GG21153)</t>
  </si>
  <si>
    <t>CalFire Fuels Reduction Grant $88k (5GG19135)</t>
  </si>
  <si>
    <t>PLN: Lee Lake Feasibility Study</t>
  </si>
  <si>
    <t>PK-9752</t>
  </si>
  <si>
    <t>MSR: FY25 Task 001 - General Reserve Admin</t>
  </si>
  <si>
    <t>MSR: FY25 Task 002 - Reserve Research</t>
  </si>
  <si>
    <t>MSR: FY25 Task 003 - Species Monitoring and Mgmt</t>
  </si>
  <si>
    <t>MSR: FY25 Task 004 - Vegetation Community Monitoring and Mgmt</t>
  </si>
  <si>
    <t>MSR: FY25 Task 005 - Interpretive Services</t>
  </si>
  <si>
    <t>MSR: FY25 Task 007 - Reserve Protection</t>
  </si>
  <si>
    <t>PK-MSR2025001</t>
  </si>
  <si>
    <t>PK-MSR2025002</t>
  </si>
  <si>
    <t>PK-MSR2025003</t>
  </si>
  <si>
    <t>PK-MSR2025004</t>
  </si>
  <si>
    <t>PK-MSR2025005</t>
  </si>
  <si>
    <t>PK-MSR2025007</t>
  </si>
  <si>
    <t>SJRMWD - Patrol</t>
  </si>
  <si>
    <t>SJRMWD - Gen Admin</t>
  </si>
  <si>
    <t>PK-SJRPATROL</t>
  </si>
  <si>
    <t>PK-SJRADMIN</t>
  </si>
  <si>
    <t>PK-9756</t>
  </si>
  <si>
    <t>HVNC: Knee-High Nat Prog OLD</t>
  </si>
  <si>
    <t>HVNC: Knee-High Nat Prog NEW</t>
  </si>
  <si>
    <t>HFS: Harford Springs Restoration</t>
  </si>
  <si>
    <t>PK-9755</t>
  </si>
  <si>
    <t>PK-9754</t>
  </si>
  <si>
    <t>SART: OC Flood Alcoa Dike Impv</t>
  </si>
  <si>
    <t>ROE RCFlood Levy</t>
  </si>
  <si>
    <t>ROE Terramor Easement</t>
  </si>
  <si>
    <t>ROE West of Devers</t>
  </si>
  <si>
    <t>ROE Yucaipa Valley Wtr Dist</t>
  </si>
  <si>
    <t>NATRES-HAB&amp;OPNSPC-NORTON YOUNGLOVE</t>
  </si>
  <si>
    <t>PK-HABNYL</t>
  </si>
  <si>
    <t>NATRES-HAB&amp;OPNSPC-MOCKINGBIRD</t>
  </si>
  <si>
    <t>PK-HABMCKBRD</t>
  </si>
  <si>
    <t>NATRES-HAB&amp;OPNSPC-MAZE STONE</t>
  </si>
  <si>
    <t>PK-HABMAZE</t>
  </si>
  <si>
    <t>NATRES-HAB&amp;OPNSPC-KABIAN</t>
  </si>
  <si>
    <t>PK-HABKBN</t>
  </si>
  <si>
    <t>NATRES-HAB&amp;OPNSPC-DOUBLE BUTTE</t>
  </si>
  <si>
    <t>PK-HABDBLBUTTE</t>
  </si>
  <si>
    <t>NATRES-HAB&amp;OPNSPC-VALLEY HIGH OAK</t>
  </si>
  <si>
    <t>PK-HABVHO</t>
  </si>
  <si>
    <t>NATRES-HAB&amp;OPNSPC-WARMINGTON</t>
  </si>
  <si>
    <t>PK-HABWAR</t>
  </si>
  <si>
    <t>NATRES-HAB&amp;OPNSPC-PRADO DAM</t>
  </si>
  <si>
    <t>PK-PRADODAM</t>
  </si>
  <si>
    <t>NATRES-HAB&amp;OPNSPC-SANTA ROSA PLATEAU</t>
  </si>
  <si>
    <t>INTERP-SANTA ROSA PLATEAU VISITOR CENTER</t>
  </si>
  <si>
    <t>PK-BARKINTHEPK</t>
  </si>
  <si>
    <t>PK-BUTTERFLYDAY</t>
  </si>
  <si>
    <t>PK-DUCKDAZE</t>
  </si>
  <si>
    <t>PK-EARTHDAY</t>
  </si>
  <si>
    <t>PK-FISHCLINIC</t>
  </si>
  <si>
    <t>PK-FISHINGDERBY</t>
  </si>
  <si>
    <t>PK-NATUREFEST</t>
  </si>
  <si>
    <t>PK-OLDTYMEXMAS</t>
  </si>
  <si>
    <t>PK-PARKCHELLA</t>
  </si>
  <si>
    <t>PK-SPOOKYNATURE</t>
  </si>
  <si>
    <t>PK-TRAILOFACORN</t>
  </si>
  <si>
    <t>PK-WILDFLOWER</t>
  </si>
  <si>
    <t>PK-EASTEREGG</t>
  </si>
  <si>
    <t>PK-ARBORDAY</t>
  </si>
  <si>
    <t>PK-WNDRSWTRSHD</t>
  </si>
  <si>
    <t>PK-LEMONLILY</t>
  </si>
  <si>
    <t>Trail of the Acorn</t>
  </si>
  <si>
    <t>Easter Egg Hunt</t>
  </si>
  <si>
    <t>Arbor Day</t>
  </si>
  <si>
    <t>Wonders of the Watershed</t>
  </si>
  <si>
    <t>Lemon Lily</t>
  </si>
  <si>
    <t>Employee &amp; Volunteer Recognition Events</t>
  </si>
  <si>
    <t>Bark in the park</t>
  </si>
  <si>
    <t>Butterfly Days</t>
  </si>
  <si>
    <t>Duck Daze</t>
  </si>
  <si>
    <t>Earth Day</t>
  </si>
  <si>
    <t>PK-OUTDOORXPLR</t>
  </si>
  <si>
    <t>Outdoor Explore</t>
  </si>
  <si>
    <t>Fishing Clinic</t>
  </si>
  <si>
    <t>Fishing Derby</t>
  </si>
  <si>
    <t>Nature Fest</t>
  </si>
  <si>
    <t>Old Tyme Christmas</t>
  </si>
  <si>
    <t>ParkChella</t>
  </si>
  <si>
    <t>Spooky Side of Nature</t>
  </si>
  <si>
    <t>Wildflower Days</t>
  </si>
  <si>
    <t>~~~~~ PROGRAMS &amp; EVENTS ~~~~~</t>
  </si>
  <si>
    <t>~~~~~ MSR TASK ORDERS ~~~~~</t>
  </si>
  <si>
    <t>~~~~~ SARB Contract/Tasks ~~~~~</t>
  </si>
  <si>
    <t>~~~~~ ARPA (American Rescue Plan Act) ~~~~~</t>
  </si>
  <si>
    <t>~~~~~ RIGHT OF ENTRY PROJECTS ~~~~~</t>
  </si>
  <si>
    <t>~~~~~ SART PROJECTS ~~~~~</t>
  </si>
  <si>
    <t>~~~~~ PLANNING &amp; CIP ~~~~~</t>
  </si>
  <si>
    <t>PK-ARPA017</t>
  </si>
  <si>
    <t>HKY Beautification project</t>
  </si>
  <si>
    <t>SKN Repaving Project</t>
  </si>
  <si>
    <t>Temescal Valley Balloon &amp; Wine Festival</t>
  </si>
  <si>
    <t>PK-TVBWF</t>
  </si>
  <si>
    <t>(Fleet Daily Rental Rate ($35.87/day) + $0.40/mile)</t>
  </si>
  <si>
    <t>REV 05/13/25 MVA</t>
  </si>
  <si>
    <t>JR Ranger Camp</t>
  </si>
  <si>
    <t>PK-JRRANGERCAMP</t>
  </si>
  <si>
    <t>HDV: Burrowing Owl Relocation</t>
  </si>
  <si>
    <t>PK-HDVBUOW</t>
  </si>
  <si>
    <t>CalFire Fuels Reduction Grant SARB (5TR23207)</t>
  </si>
  <si>
    <t>PK-9757</t>
  </si>
  <si>
    <t>PLN: District Master Plan</t>
  </si>
  <si>
    <t>PK-9758</t>
  </si>
  <si>
    <t>IDYNC: Interpretive Panels Project</t>
  </si>
  <si>
    <t>PK-9759</t>
  </si>
  <si>
    <t>PK-RHYTHMSFEST</t>
  </si>
  <si>
    <t>Riverside Rhythms Fest</t>
  </si>
  <si>
    <r>
      <t xml:space="preserve">If this purchase is an </t>
    </r>
    <r>
      <rPr>
        <sz val="9"/>
        <color rgb="FFFF0000"/>
        <rFont val="Arial"/>
        <family val="2"/>
      </rPr>
      <t>EMERGENCY</t>
    </r>
    <r>
      <rPr>
        <i/>
        <sz val="9"/>
        <color rgb="FFFF0000"/>
        <rFont val="Arial"/>
        <family val="2"/>
      </rPr>
      <t xml:space="preserve"> </t>
    </r>
    <r>
      <rPr>
        <i/>
        <sz val="9"/>
        <color theme="1"/>
        <rFont val="Arial"/>
        <family val="2"/>
      </rPr>
      <t>(</t>
    </r>
    <r>
      <rPr>
        <i/>
        <u/>
        <sz val="8"/>
        <color theme="1"/>
        <rFont val="Arial"/>
        <family val="2"/>
      </rPr>
      <t>immediate</t>
    </r>
    <r>
      <rPr>
        <i/>
        <sz val="8"/>
        <color theme="1"/>
        <rFont val="Arial"/>
        <family val="2"/>
      </rPr>
      <t xml:space="preserve"> threat to life or property</t>
    </r>
    <r>
      <rPr>
        <i/>
        <sz val="9"/>
        <color theme="1"/>
        <rFont val="Arial"/>
        <family val="2"/>
      </rPr>
      <t>)</t>
    </r>
    <r>
      <rPr>
        <sz val="9"/>
        <color theme="1"/>
        <rFont val="Arial"/>
        <family val="2"/>
      </rPr>
      <t xml:space="preserve">, fax or email this completed bid summary sheet to </t>
    </r>
    <r>
      <rPr>
        <b/>
        <sz val="9"/>
        <color theme="1"/>
        <rFont val="Arial"/>
        <family val="2"/>
      </rPr>
      <t>Parks-Purchasing@rivco.org</t>
    </r>
    <r>
      <rPr>
        <sz val="9"/>
        <color theme="1"/>
        <rFont val="Arial"/>
        <family val="2"/>
      </rPr>
      <t xml:space="preserve"> ASAP. 
If the emergency is occurring after Finance business hours, please call 
Michael Alferez, Fiscal Manager, at (951) 955-5462.</t>
    </r>
  </si>
  <si>
    <t xml:space="preserve">Revised 06/17/25 MVA                     </t>
  </si>
  <si>
    <t>Revised 06/17/25 MVA</t>
  </si>
  <si>
    <t>MSR: FY26 Task 001 - General Reserve Admin</t>
  </si>
  <si>
    <t>MSR: FY26 Task 002 - Reserve Research</t>
  </si>
  <si>
    <t>MSR: FY26 Task 003 - Species Monitoring and Mgmt</t>
  </si>
  <si>
    <t>MSR: FY26 Task 004 - Vegetation Community Monitoring and Mgmt</t>
  </si>
  <si>
    <t>MSR: FY26 Task 005 - Interpretive Services</t>
  </si>
  <si>
    <t>MSR: FY26 Task 007 - Reserve Protection</t>
  </si>
  <si>
    <t>PK-MSR2026001</t>
  </si>
  <si>
    <t>PK-MSR2026002</t>
  </si>
  <si>
    <t>PK-MSR2026003</t>
  </si>
  <si>
    <t>PK-MSR2026004</t>
  </si>
  <si>
    <t>PK-MSR2026005</t>
  </si>
  <si>
    <t>PK-MSR2026007</t>
  </si>
  <si>
    <t>~~~~~~~~~~~~~~~~~~~~~~~~~~~~~~~~~~~~~~~~~~~~~~~~~~~~~~~~~~~~~~~~~~~~~~~~~~~~~~~~~~~~~~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</si>
</sst>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[$-409]h:mm\ AM/PM;@"/>
    <numFmt numFmtId="166" formatCode="_(* #,##0_);_(* \(#,##0\);_(* &quot;-&quot;??_);_(@_)"/>
    <numFmt numFmtId="167" formatCode="_(* #,##0.0000_);_(* \(#,##0.0000\);_(* &quot;-&quot;??_);_(@_)"/>
    <numFmt numFmtId="168" formatCode="[&lt;=9999999]###\-####;\(###\)\ ###\-####"/>
    <numFmt numFmtId="169" formatCode="_(&quot;$&quot;* #,##0_);_(&quot;$&quot;* \(#,##0\);_(&quot;$&quot;* &quot;-&quot;??_);_(@_)"/>
  </numFmts>
  <fonts count="10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Arial Unicode MS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i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6" tint="-0.249977111117893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7"/>
      <color theme="1"/>
      <name val="Arial"/>
      <family val="2"/>
    </font>
    <font>
      <u/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b/>
      <i/>
      <sz val="10.5"/>
      <name val="Calibri"/>
      <family val="2"/>
      <scheme val="minor"/>
    </font>
    <font>
      <i/>
      <sz val="10.5"/>
      <color theme="1"/>
      <name val="Calibri"/>
      <family val="2"/>
      <scheme val="minor"/>
    </font>
    <font>
      <u/>
      <sz val="10.5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i/>
      <sz val="14"/>
      <color rgb="FFFF0000"/>
      <name val="Arial"/>
      <family val="2"/>
    </font>
    <font>
      <i/>
      <sz val="9"/>
      <color theme="1"/>
      <name val="Arial"/>
      <family val="2"/>
    </font>
    <font>
      <sz val="9"/>
      <color theme="0" tint="-0.499984740745262"/>
      <name val="Arial"/>
      <family val="2"/>
    </font>
    <font>
      <i/>
      <sz val="10"/>
      <color theme="1"/>
      <name val="Arial"/>
      <family val="2"/>
    </font>
    <font>
      <b/>
      <sz val="20"/>
      <color theme="1"/>
      <name val="Arial"/>
      <family val="2"/>
    </font>
    <font>
      <b/>
      <sz val="10"/>
      <color rgb="FF0000FF"/>
      <name val="Arial"/>
      <family val="2"/>
    </font>
    <font>
      <b/>
      <sz val="14"/>
      <color theme="1"/>
      <name val="Cambria"/>
      <family val="2"/>
      <scheme val="major"/>
    </font>
    <font>
      <b/>
      <sz val="18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6"/>
      <color theme="0" tint="-0.249977111117893"/>
      <name val="Engravers MT"/>
      <family val="1"/>
    </font>
    <font>
      <sz val="14"/>
      <color theme="1"/>
      <name val="Arial"/>
      <family val="2"/>
    </font>
    <font>
      <b/>
      <u/>
      <sz val="8"/>
      <color rgb="FFFF0000"/>
      <name val="Arial"/>
      <family val="2"/>
    </font>
    <font>
      <u/>
      <sz val="7"/>
      <name val="Arial"/>
      <family val="2"/>
    </font>
    <font>
      <sz val="6"/>
      <color theme="1"/>
      <name val="Arial"/>
      <family val="2"/>
    </font>
    <font>
      <b/>
      <u/>
      <sz val="11"/>
      <color rgb="FFFF0000"/>
      <name val="Arial"/>
      <family val="2"/>
    </font>
    <font>
      <sz val="11"/>
      <name val="Arial"/>
      <family val="2"/>
    </font>
    <font>
      <sz val="11"/>
      <color theme="10"/>
      <name val="Arial"/>
      <family val="2"/>
    </font>
    <font>
      <u/>
      <sz val="11"/>
      <color theme="1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i/>
      <sz val="8"/>
      <color theme="3" tint="0.39997558519241921"/>
      <name val="Arial"/>
      <family val="2"/>
    </font>
    <font>
      <i/>
      <sz val="9"/>
      <color theme="3" tint="0.39997558519241921"/>
      <name val="Arial"/>
      <family val="2"/>
    </font>
    <font>
      <sz val="8"/>
      <color rgb="FF0000FF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i/>
      <u/>
      <sz val="8"/>
      <color theme="1"/>
      <name val="Arial"/>
      <family val="2"/>
    </font>
    <font>
      <b/>
      <sz val="11"/>
      <color rgb="FFFF0000"/>
      <name val="Arial"/>
      <family val="2"/>
    </font>
    <font>
      <i/>
      <sz val="11"/>
      <name val="Arial"/>
      <family val="2"/>
    </font>
    <font>
      <b/>
      <sz val="14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0.5"/>
      <color indexed="8"/>
      <name val="Calibri"/>
      <family val="2"/>
    </font>
    <font>
      <i/>
      <sz val="9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6.5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indexed="8"/>
      <name val="Calibri"/>
      <family val="2"/>
    </font>
    <font>
      <i/>
      <u/>
      <sz val="9"/>
      <color theme="1"/>
      <name val="Calibri"/>
      <family val="2"/>
      <scheme val="minor"/>
    </font>
    <font>
      <sz val="9"/>
      <color theme="1"/>
      <name val="Calibri"/>
      <family val="2"/>
    </font>
    <font>
      <i/>
      <sz val="9"/>
      <color indexed="57"/>
      <name val="Calibri"/>
      <family val="2"/>
    </font>
    <font>
      <i/>
      <sz val="9"/>
      <color indexed="10"/>
      <name val="Calibri"/>
      <family val="2"/>
    </font>
    <font>
      <sz val="9"/>
      <color indexed="8"/>
      <name val="Calibri"/>
      <family val="2"/>
    </font>
    <font>
      <i/>
      <sz val="10"/>
      <color theme="1"/>
      <name val="Calibri"/>
      <family val="2"/>
      <scheme val="minor"/>
    </font>
    <font>
      <i/>
      <sz val="9"/>
      <name val="Arial"/>
      <family val="2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i/>
      <sz val="9.5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</fills>
  <borders count="8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55" applyNumberFormat="0" applyFill="0" applyAlignment="0" applyProtection="0"/>
    <xf numFmtId="0" fontId="15" fillId="0" borderId="56" applyNumberFormat="0" applyFill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2" borderId="1" applyNumberFormat="0" applyFont="0" applyAlignment="0" applyProtection="0"/>
    <xf numFmtId="9" fontId="12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6" fillId="0" borderId="2">
      <alignment horizontal="center"/>
    </xf>
    <xf numFmtId="3" fontId="5" fillId="0" borderId="0" applyFont="0" applyFill="0" applyBorder="0" applyAlignment="0" applyProtection="0"/>
    <xf numFmtId="0" fontId="5" fillId="3" borderId="0" applyNumberFormat="0" applyFont="0" applyBorder="0" applyAlignment="0" applyProtection="0"/>
    <xf numFmtId="0" fontId="13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594">
    <xf numFmtId="0" fontId="0" fillId="0" borderId="0" xfId="0"/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/>
    <xf numFmtId="0" fontId="18" fillId="0" borderId="0" xfId="0" applyFont="1"/>
    <xf numFmtId="0" fontId="2" fillId="0" borderId="0" xfId="0" applyFont="1"/>
    <xf numFmtId="0" fontId="7" fillId="4" borderId="0" xfId="15" applyFont="1" applyFill="1" applyAlignment="1">
      <alignment vertical="center"/>
    </xf>
    <xf numFmtId="0" fontId="1" fillId="0" borderId="0" xfId="15"/>
    <xf numFmtId="0" fontId="1" fillId="0" borderId="0" xfId="15" applyAlignment="1">
      <alignment horizontal="center"/>
    </xf>
    <xf numFmtId="0" fontId="2" fillId="0" borderId="0" xfId="15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7" fillId="0" borderId="0" xfId="0" applyFont="1" applyAlignment="1">
      <alignment vertical="top"/>
    </xf>
    <xf numFmtId="0" fontId="22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17" fillId="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26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29" fillId="0" borderId="0" xfId="0" applyFont="1" applyAlignment="1">
      <alignment horizontal="right" vertical="center"/>
    </xf>
    <xf numFmtId="164" fontId="27" fillId="0" borderId="0" xfId="0" applyNumberFormat="1" applyFont="1" applyAlignment="1">
      <alignment vertical="center"/>
    </xf>
    <xf numFmtId="165" fontId="27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0" fontId="27" fillId="0" borderId="37" xfId="0" applyFont="1" applyBorder="1" applyAlignment="1">
      <alignment vertical="center"/>
    </xf>
    <xf numFmtId="0" fontId="27" fillId="0" borderId="23" xfId="0" applyFont="1" applyBorder="1" applyAlignment="1">
      <alignment horizontal="right" vertical="center"/>
    </xf>
    <xf numFmtId="0" fontId="27" fillId="0" borderId="23" xfId="0" applyFont="1" applyBorder="1" applyAlignment="1">
      <alignment vertical="center"/>
    </xf>
    <xf numFmtId="44" fontId="27" fillId="0" borderId="0" xfId="6" applyFont="1" applyFill="1" applyBorder="1" applyAlignment="1" applyProtection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0" fillId="0" borderId="37" xfId="0" applyBorder="1" applyAlignment="1">
      <alignment vertical="center"/>
    </xf>
    <xf numFmtId="0" fontId="0" fillId="0" borderId="23" xfId="0" applyBorder="1" applyAlignment="1">
      <alignment vertical="center"/>
    </xf>
    <xf numFmtId="0" fontId="39" fillId="0" borderId="3" xfId="0" applyFont="1" applyBorder="1" applyAlignment="1">
      <alignment vertical="center"/>
    </xf>
    <xf numFmtId="0" fontId="39" fillId="0" borderId="3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9" xfId="0" applyBorder="1" applyAlignment="1">
      <alignment vertical="center"/>
    </xf>
    <xf numFmtId="0" fontId="0" fillId="0" borderId="0" xfId="0" applyAlignment="1">
      <alignment horizontal="right"/>
    </xf>
    <xf numFmtId="0" fontId="41" fillId="0" borderId="0" xfId="0" applyFont="1"/>
    <xf numFmtId="0" fontId="2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18" fillId="0" borderId="34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3" fontId="18" fillId="0" borderId="32" xfId="1" applyFont="1" applyFill="1" applyBorder="1" applyAlignment="1" applyProtection="1">
      <alignment horizontal="center" vertical="center" wrapText="1"/>
      <protection locked="0"/>
    </xf>
    <xf numFmtId="0" fontId="42" fillId="0" borderId="27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166" fontId="23" fillId="0" borderId="0" xfId="1" applyNumberFormat="1" applyFont="1" applyFill="1" applyBorder="1" applyAlignment="1" applyProtection="1">
      <alignment horizontal="center" vertical="center" wrapText="1"/>
    </xf>
    <xf numFmtId="166" fontId="23" fillId="0" borderId="26" xfId="1" applyNumberFormat="1" applyFont="1" applyFill="1" applyBorder="1" applyAlignment="1" applyProtection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166" fontId="23" fillId="0" borderId="32" xfId="1" applyNumberFormat="1" applyFont="1" applyFill="1" applyBorder="1" applyAlignment="1" applyProtection="1">
      <alignment horizontal="center" vertical="center" wrapText="1"/>
    </xf>
    <xf numFmtId="166" fontId="23" fillId="0" borderId="40" xfId="1" applyNumberFormat="1" applyFont="1" applyFill="1" applyBorder="1" applyAlignment="1" applyProtection="1">
      <alignment horizontal="center" vertical="center" wrapText="1"/>
    </xf>
    <xf numFmtId="0" fontId="42" fillId="0" borderId="44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44" fontId="20" fillId="0" borderId="0" xfId="0" applyNumberFormat="1" applyFont="1" applyAlignment="1">
      <alignment vertical="center"/>
    </xf>
    <xf numFmtId="0" fontId="44" fillId="0" borderId="0" xfId="0" applyFont="1" applyAlignment="1">
      <alignment horizontal="right" vertical="center"/>
    </xf>
    <xf numFmtId="0" fontId="17" fillId="0" borderId="23" xfId="0" applyFont="1" applyBorder="1" applyAlignment="1">
      <alignment vertical="center"/>
    </xf>
    <xf numFmtId="0" fontId="18" fillId="0" borderId="0" xfId="0" applyFont="1" applyAlignment="1">
      <alignment vertical="top"/>
    </xf>
    <xf numFmtId="167" fontId="18" fillId="0" borderId="27" xfId="1" applyNumberFormat="1" applyFont="1" applyFill="1" applyBorder="1" applyAlignment="1" applyProtection="1">
      <alignment horizontal="center" vertical="center" wrapText="1"/>
      <protection locked="0"/>
    </xf>
    <xf numFmtId="43" fontId="18" fillId="0" borderId="25" xfId="1" applyFont="1" applyFill="1" applyBorder="1" applyAlignment="1" applyProtection="1">
      <alignment horizontal="center" vertical="center" wrapText="1"/>
      <protection locked="0"/>
    </xf>
    <xf numFmtId="43" fontId="18" fillId="0" borderId="45" xfId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right" vertical="center"/>
    </xf>
    <xf numFmtId="0" fontId="27" fillId="0" borderId="5" xfId="0" applyFont="1" applyBorder="1" applyAlignment="1">
      <alignment horizontal="right" vertical="center"/>
    </xf>
    <xf numFmtId="0" fontId="28" fillId="0" borderId="23" xfId="0" applyFont="1" applyBorder="1" applyAlignment="1">
      <alignment vertical="center"/>
    </xf>
    <xf numFmtId="0" fontId="56" fillId="0" borderId="57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42" fillId="0" borderId="32" xfId="0" applyFont="1" applyBorder="1" applyAlignment="1">
      <alignment horizontal="right" vertical="center"/>
    </xf>
    <xf numFmtId="0" fontId="44" fillId="0" borderId="32" xfId="0" applyFont="1" applyBorder="1" applyAlignment="1">
      <alignment vertical="top"/>
    </xf>
    <xf numFmtId="0" fontId="44" fillId="0" borderId="32" xfId="0" applyFont="1" applyBorder="1" applyAlignment="1">
      <alignment horizontal="right" vertical="center"/>
    </xf>
    <xf numFmtId="0" fontId="44" fillId="0" borderId="26" xfId="0" applyFont="1" applyBorder="1" applyAlignment="1">
      <alignment horizontal="right" vertic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24" fillId="0" borderId="41" xfId="0" applyFont="1" applyBorder="1" applyAlignment="1">
      <alignment horizontal="center" wrapText="1"/>
    </xf>
    <xf numFmtId="0" fontId="24" fillId="0" borderId="34" xfId="0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21" fillId="0" borderId="38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right" vertical="center"/>
    </xf>
    <xf numFmtId="0" fontId="18" fillId="0" borderId="23" xfId="0" applyFont="1" applyBorder="1" applyAlignment="1">
      <alignment vertical="top"/>
    </xf>
    <xf numFmtId="0" fontId="46" fillId="0" borderId="3" xfId="0" applyFont="1" applyBorder="1" applyAlignment="1">
      <alignment vertical="top"/>
    </xf>
    <xf numFmtId="0" fontId="46" fillId="0" borderId="0" xfId="0" applyFont="1" applyAlignment="1">
      <alignment vertical="top"/>
    </xf>
    <xf numFmtId="0" fontId="2" fillId="0" borderId="4" xfId="15" applyFont="1" applyBorder="1" applyAlignment="1">
      <alignment horizontal="left" vertical="center"/>
    </xf>
    <xf numFmtId="0" fontId="2" fillId="0" borderId="3" xfId="15" applyFont="1" applyBorder="1" applyAlignment="1">
      <alignment horizontal="center" vertical="center"/>
    </xf>
    <xf numFmtId="0" fontId="2" fillId="0" borderId="35" xfId="15" applyFont="1" applyBorder="1" applyAlignment="1">
      <alignment horizontal="center" vertical="center"/>
    </xf>
    <xf numFmtId="0" fontId="2" fillId="0" borderId="5" xfId="15" applyFont="1" applyBorder="1" applyAlignment="1">
      <alignment horizontal="left" vertical="center"/>
    </xf>
    <xf numFmtId="0" fontId="2" fillId="0" borderId="26" xfId="15" applyFont="1" applyBorder="1" applyAlignment="1">
      <alignment horizontal="center" vertical="center"/>
    </xf>
    <xf numFmtId="0" fontId="2" fillId="0" borderId="5" xfId="15" applyFont="1" applyBorder="1"/>
    <xf numFmtId="0" fontId="2" fillId="0" borderId="26" xfId="15" applyFont="1" applyBorder="1" applyAlignment="1">
      <alignment horizontal="center"/>
    </xf>
    <xf numFmtId="0" fontId="2" fillId="0" borderId="23" xfId="15" applyFont="1" applyBorder="1" applyAlignment="1">
      <alignment horizontal="center" vertical="center"/>
    </xf>
    <xf numFmtId="0" fontId="2" fillId="0" borderId="37" xfId="15" applyFont="1" applyBorder="1" applyAlignment="1">
      <alignment horizontal="left" vertical="center"/>
    </xf>
    <xf numFmtId="0" fontId="2" fillId="0" borderId="24" xfId="15" applyFont="1" applyBorder="1" applyAlignment="1">
      <alignment horizontal="center" vertical="center"/>
    </xf>
    <xf numFmtId="0" fontId="43" fillId="5" borderId="23" xfId="0" applyFont="1" applyFill="1" applyBorder="1" applyAlignment="1">
      <alignment horizontal="left"/>
    </xf>
    <xf numFmtId="0" fontId="7" fillId="4" borderId="0" xfId="15" applyFont="1" applyFill="1" applyAlignment="1">
      <alignment horizontal="center" vertical="center"/>
    </xf>
    <xf numFmtId="0" fontId="44" fillId="0" borderId="16" xfId="0" applyFont="1" applyBorder="1" applyAlignment="1">
      <alignment horizontal="left" vertical="center"/>
    </xf>
    <xf numFmtId="0" fontId="44" fillId="0" borderId="33" xfId="0" applyFont="1" applyBorder="1" applyAlignment="1">
      <alignment vertical="top"/>
    </xf>
    <xf numFmtId="0" fontId="20" fillId="0" borderId="16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44" fillId="0" borderId="12" xfId="0" applyFont="1" applyBorder="1" applyAlignment="1">
      <alignment horizontal="right" vertical="center" wrapText="1"/>
    </xf>
    <xf numFmtId="0" fontId="44" fillId="0" borderId="2" xfId="0" applyFont="1" applyBorder="1" applyAlignment="1">
      <alignment horizontal="right" vertical="center"/>
    </xf>
    <xf numFmtId="0" fontId="44" fillId="0" borderId="8" xfId="0" applyFont="1" applyBorder="1" applyAlignment="1">
      <alignment horizontal="right" vertical="center"/>
    </xf>
    <xf numFmtId="0" fontId="43" fillId="0" borderId="8" xfId="0" applyFont="1" applyBorder="1" applyAlignment="1">
      <alignment vertical="center"/>
    </xf>
    <xf numFmtId="0" fontId="44" fillId="0" borderId="64" xfId="0" applyFont="1" applyBorder="1" applyAlignment="1">
      <alignment horizontal="center" vertical="center"/>
    </xf>
    <xf numFmtId="0" fontId="17" fillId="0" borderId="16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44" fontId="18" fillId="0" borderId="67" xfId="6" applyFont="1" applyFill="1" applyBorder="1" applyAlignment="1" applyProtection="1">
      <alignment vertical="center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44" fontId="18" fillId="0" borderId="61" xfId="6" applyFont="1" applyFill="1" applyBorder="1" applyAlignment="1" applyProtection="1">
      <alignment vertical="center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44" fontId="18" fillId="0" borderId="66" xfId="6" applyFont="1" applyFill="1" applyBorder="1" applyAlignment="1" applyProtection="1">
      <alignment vertical="center"/>
    </xf>
    <xf numFmtId="0" fontId="23" fillId="0" borderId="16" xfId="0" applyFont="1" applyBorder="1" applyAlignment="1">
      <alignment horizontal="center" vertical="center" wrapText="1"/>
    </xf>
    <xf numFmtId="44" fontId="18" fillId="0" borderId="67" xfId="6" applyFont="1" applyFill="1" applyBorder="1" applyAlignment="1" applyProtection="1">
      <alignment vertical="center"/>
      <protection locked="0"/>
    </xf>
    <xf numFmtId="0" fontId="23" fillId="0" borderId="8" xfId="0" applyFont="1" applyBorder="1" applyAlignment="1">
      <alignment horizontal="center" vertical="center" wrapText="1"/>
    </xf>
    <xf numFmtId="44" fontId="18" fillId="0" borderId="66" xfId="6" applyFont="1" applyFill="1" applyBorder="1" applyAlignment="1" applyProtection="1">
      <alignment vertical="center"/>
      <protection locked="0"/>
    </xf>
    <xf numFmtId="0" fontId="20" fillId="0" borderId="8" xfId="0" applyFont="1" applyBorder="1" applyAlignment="1">
      <alignment horizontal="center" vertical="center"/>
    </xf>
    <xf numFmtId="44" fontId="44" fillId="0" borderId="69" xfId="0" applyNumberFormat="1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45" fillId="0" borderId="70" xfId="0" applyFont="1" applyBorder="1" applyAlignment="1">
      <alignment horizontal="right" vertical="center"/>
    </xf>
    <xf numFmtId="0" fontId="46" fillId="0" borderId="8" xfId="0" applyFont="1" applyBorder="1" applyAlignment="1">
      <alignment vertical="top"/>
    </xf>
    <xf numFmtId="0" fontId="17" fillId="0" borderId="6" xfId="0" applyFont="1" applyBorder="1" applyAlignment="1">
      <alignment vertical="top"/>
    </xf>
    <xf numFmtId="0" fontId="43" fillId="7" borderId="54" xfId="0" applyFont="1" applyFill="1" applyBorder="1" applyAlignment="1">
      <alignment horizontal="right"/>
    </xf>
    <xf numFmtId="0" fontId="43" fillId="7" borderId="8" xfId="0" applyFont="1" applyFill="1" applyBorder="1" applyAlignment="1">
      <alignment horizontal="right"/>
    </xf>
    <xf numFmtId="0" fontId="17" fillId="5" borderId="8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70" fillId="0" borderId="0" xfId="0" applyFont="1" applyAlignment="1">
      <alignment vertical="center"/>
    </xf>
    <xf numFmtId="0" fontId="7" fillId="0" borderId="0" xfId="0" quotePrefix="1" applyFont="1" applyAlignment="1">
      <alignment horizontal="right" vertical="center"/>
    </xf>
    <xf numFmtId="0" fontId="17" fillId="0" borderId="0" xfId="0" quotePrefix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74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44" fontId="18" fillId="0" borderId="0" xfId="6" applyFont="1" applyAlignment="1" applyProtection="1">
      <alignment vertical="center"/>
    </xf>
    <xf numFmtId="0" fontId="7" fillId="0" borderId="0" xfId="0" applyFont="1" applyAlignment="1">
      <alignment horizontal="center" vertical="center"/>
    </xf>
    <xf numFmtId="44" fontId="42" fillId="0" borderId="36" xfId="6" applyFont="1" applyBorder="1" applyAlignment="1" applyProtection="1">
      <alignment vertical="center"/>
    </xf>
    <xf numFmtId="0" fontId="1" fillId="0" borderId="0" xfId="0" applyFont="1" applyAlignment="1">
      <alignment horizontal="center" vertical="center"/>
    </xf>
    <xf numFmtId="0" fontId="68" fillId="0" borderId="0" xfId="0" applyFont="1" applyAlignment="1">
      <alignment horizontal="right" vertical="center"/>
    </xf>
    <xf numFmtId="0" fontId="6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4" fontId="42" fillId="0" borderId="18" xfId="6" applyFont="1" applyBorder="1" applyAlignment="1" applyProtection="1">
      <alignment vertical="center"/>
    </xf>
    <xf numFmtId="0" fontId="75" fillId="0" borderId="0" xfId="0" applyFont="1" applyAlignment="1">
      <alignment vertical="center"/>
    </xf>
    <xf numFmtId="0" fontId="43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76" fillId="0" borderId="0" xfId="0" applyFont="1" applyAlignment="1">
      <alignment vertical="center"/>
    </xf>
    <xf numFmtId="0" fontId="67" fillId="0" borderId="0" xfId="0" applyFont="1" applyAlignment="1">
      <alignment horizontal="right" vertical="center"/>
    </xf>
    <xf numFmtId="0" fontId="20" fillId="0" borderId="0" xfId="0" quotePrefix="1" applyFont="1" applyAlignment="1">
      <alignment vertical="center"/>
    </xf>
    <xf numFmtId="0" fontId="60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8" fillId="0" borderId="23" xfId="0" applyFont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34" fillId="0" borderId="5" xfId="0" applyFont="1" applyBorder="1" applyAlignment="1">
      <alignment vertical="center"/>
    </xf>
    <xf numFmtId="0" fontId="34" fillId="0" borderId="0" xfId="0" applyFont="1" applyAlignment="1">
      <alignment vertical="center"/>
    </xf>
    <xf numFmtId="44" fontId="30" fillId="0" borderId="0" xfId="0" applyNumberFormat="1" applyFont="1" applyAlignment="1">
      <alignment vertical="center"/>
    </xf>
    <xf numFmtId="0" fontId="83" fillId="0" borderId="23" xfId="0" applyFont="1" applyBorder="1" applyAlignment="1">
      <alignment horizontal="right" vertical="top"/>
    </xf>
    <xf numFmtId="0" fontId="27" fillId="0" borderId="3" xfId="0" applyFont="1" applyBorder="1" applyAlignment="1">
      <alignment vertical="center"/>
    </xf>
    <xf numFmtId="164" fontId="27" fillId="0" borderId="5" xfId="0" applyNumberFormat="1" applyFont="1" applyBorder="1" applyAlignment="1">
      <alignment vertical="center"/>
    </xf>
    <xf numFmtId="165" fontId="27" fillId="0" borderId="5" xfId="0" applyNumberFormat="1" applyFont="1" applyBorder="1" applyAlignment="1">
      <alignment vertical="center"/>
    </xf>
    <xf numFmtId="0" fontId="39" fillId="0" borderId="0" xfId="0" applyFont="1" applyAlignment="1">
      <alignment vertical="center"/>
    </xf>
    <xf numFmtId="0" fontId="39" fillId="0" borderId="23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38" fillId="0" borderId="5" xfId="0" applyFont="1" applyBorder="1" applyAlignment="1">
      <alignment vertical="center"/>
    </xf>
    <xf numFmtId="0" fontId="82" fillId="0" borderId="0" xfId="0" applyFont="1" applyAlignment="1">
      <alignment vertical="center" wrapText="1"/>
    </xf>
    <xf numFmtId="0" fontId="33" fillId="0" borderId="4" xfId="0" applyFont="1" applyBorder="1" applyAlignment="1">
      <alignment horizontal="left" vertical="center"/>
    </xf>
    <xf numFmtId="0" fontId="33" fillId="0" borderId="4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0" fontId="83" fillId="0" borderId="20" xfId="0" applyFont="1" applyBorder="1" applyAlignment="1">
      <alignment horizontal="left" vertical="top"/>
    </xf>
    <xf numFmtId="169" fontId="0" fillId="0" borderId="0" xfId="6" applyNumberFormat="1" applyFont="1" applyAlignment="1" applyProtection="1">
      <alignment vertical="center"/>
    </xf>
    <xf numFmtId="169" fontId="27" fillId="0" borderId="24" xfId="6" applyNumberFormat="1" applyFont="1" applyBorder="1" applyAlignment="1" applyProtection="1">
      <alignment vertical="center"/>
    </xf>
    <xf numFmtId="169" fontId="27" fillId="0" borderId="26" xfId="6" applyNumberFormat="1" applyFont="1" applyBorder="1" applyAlignment="1" applyProtection="1">
      <alignment vertical="center"/>
    </xf>
    <xf numFmtId="169" fontId="29" fillId="0" borderId="35" xfId="6" applyNumberFormat="1" applyFont="1" applyBorder="1" applyAlignment="1" applyProtection="1">
      <alignment vertical="center"/>
    </xf>
    <xf numFmtId="169" fontId="34" fillId="0" borderId="26" xfId="6" applyNumberFormat="1" applyFont="1" applyBorder="1" applyAlignment="1" applyProtection="1">
      <alignment vertical="center"/>
    </xf>
    <xf numFmtId="169" fontId="27" fillId="0" borderId="26" xfId="6" applyNumberFormat="1" applyFont="1" applyFill="1" applyBorder="1" applyAlignment="1" applyProtection="1">
      <alignment vertical="center"/>
    </xf>
    <xf numFmtId="169" fontId="27" fillId="0" borderId="85" xfId="6" applyNumberFormat="1" applyFont="1" applyBorder="1" applyAlignment="1" applyProtection="1">
      <alignment vertical="center"/>
    </xf>
    <xf numFmtId="169" fontId="36" fillId="0" borderId="26" xfId="6" applyNumberFormat="1" applyFont="1" applyFill="1" applyBorder="1" applyAlignment="1" applyProtection="1">
      <alignment vertical="center"/>
    </xf>
    <xf numFmtId="169" fontId="0" fillId="0" borderId="24" xfId="6" applyNumberFormat="1" applyFont="1" applyBorder="1" applyAlignment="1" applyProtection="1">
      <alignment vertical="center"/>
    </xf>
    <xf numFmtId="169" fontId="0" fillId="0" borderId="26" xfId="6" applyNumberFormat="1" applyFont="1" applyBorder="1" applyAlignment="1" applyProtection="1">
      <alignment vertical="center"/>
    </xf>
    <xf numFmtId="169" fontId="39" fillId="0" borderId="24" xfId="6" applyNumberFormat="1" applyFont="1" applyBorder="1" applyAlignment="1" applyProtection="1">
      <alignment vertical="center"/>
    </xf>
    <xf numFmtId="169" fontId="29" fillId="0" borderId="0" xfId="6" applyNumberFormat="1" applyFont="1" applyBorder="1" applyAlignment="1" applyProtection="1">
      <alignment horizontal="right" vertical="center"/>
    </xf>
    <xf numFmtId="169" fontId="80" fillId="0" borderId="0" xfId="6" applyNumberFormat="1" applyFont="1" applyBorder="1" applyAlignment="1" applyProtection="1">
      <alignment horizontal="right" vertical="center"/>
    </xf>
    <xf numFmtId="169" fontId="32" fillId="0" borderId="3" xfId="6" applyNumberFormat="1" applyFont="1" applyFill="1" applyBorder="1" applyAlignment="1" applyProtection="1">
      <alignment vertical="center"/>
    </xf>
    <xf numFmtId="169" fontId="30" fillId="0" borderId="23" xfId="6" applyNumberFormat="1" applyFont="1" applyFill="1" applyBorder="1" applyAlignment="1" applyProtection="1">
      <alignment horizontal="right" vertical="center"/>
    </xf>
    <xf numFmtId="169" fontId="27" fillId="0" borderId="9" xfId="6" applyNumberFormat="1" applyFont="1" applyBorder="1" applyAlignment="1" applyProtection="1">
      <alignment vertical="center"/>
    </xf>
    <xf numFmtId="169" fontId="38" fillId="0" borderId="0" xfId="6" applyNumberFormat="1" applyFont="1" applyFill="1" applyBorder="1" applyAlignment="1" applyProtection="1">
      <alignment vertical="center"/>
    </xf>
    <xf numFmtId="169" fontId="0" fillId="0" borderId="23" xfId="6" applyNumberFormat="1" applyFont="1" applyBorder="1" applyAlignment="1" applyProtection="1">
      <alignment vertical="center"/>
    </xf>
    <xf numFmtId="0" fontId="82" fillId="0" borderId="5" xfId="0" applyFont="1" applyBorder="1" applyAlignment="1">
      <alignment vertical="top" wrapText="1"/>
    </xf>
    <xf numFmtId="0" fontId="82" fillId="0" borderId="0" xfId="0" applyFont="1" applyAlignment="1">
      <alignment vertical="top" wrapText="1"/>
    </xf>
    <xf numFmtId="0" fontId="34" fillId="0" borderId="0" xfId="0" applyFont="1" applyAlignment="1">
      <alignment vertical="top"/>
    </xf>
    <xf numFmtId="169" fontId="34" fillId="0" borderId="24" xfId="6" applyNumberFormat="1" applyFont="1" applyBorder="1" applyAlignment="1" applyProtection="1">
      <alignment vertical="top"/>
    </xf>
    <xf numFmtId="169" fontId="34" fillId="0" borderId="26" xfId="6" applyNumberFormat="1" applyFont="1" applyBorder="1" applyAlignment="1" applyProtection="1">
      <alignment vertical="top"/>
    </xf>
    <xf numFmtId="169" fontId="27" fillId="0" borderId="27" xfId="6" applyNumberFormat="1" applyFont="1" applyBorder="1" applyAlignment="1" applyProtection="1">
      <alignment vertical="center"/>
    </xf>
    <xf numFmtId="0" fontId="27" fillId="0" borderId="38" xfId="0" applyFont="1" applyBorder="1" applyAlignment="1">
      <alignment vertical="center"/>
    </xf>
    <xf numFmtId="0" fontId="29" fillId="0" borderId="26" xfId="0" applyFont="1" applyBorder="1" applyAlignment="1">
      <alignment vertical="center" wrapText="1"/>
    </xf>
    <xf numFmtId="169" fontId="29" fillId="0" borderId="26" xfId="6" applyNumberFormat="1" applyFont="1" applyBorder="1" applyAlignment="1" applyProtection="1">
      <alignment vertical="center"/>
    </xf>
    <xf numFmtId="169" fontId="30" fillId="0" borderId="27" xfId="6" applyNumberFormat="1" applyFont="1" applyFill="1" applyBorder="1" applyAlignment="1" applyProtection="1">
      <alignment vertical="center"/>
    </xf>
    <xf numFmtId="0" fontId="90" fillId="0" borderId="4" xfId="0" applyFont="1" applyBorder="1" applyAlignment="1">
      <alignment vertical="center"/>
    </xf>
    <xf numFmtId="0" fontId="92" fillId="0" borderId="3" xfId="0" applyFont="1" applyBorder="1" applyAlignment="1">
      <alignment vertical="center"/>
    </xf>
    <xf numFmtId="0" fontId="92" fillId="0" borderId="4" xfId="0" applyFont="1" applyBorder="1" applyAlignment="1">
      <alignment vertical="center"/>
    </xf>
    <xf numFmtId="0" fontId="93" fillId="0" borderId="3" xfId="0" applyFont="1" applyBorder="1" applyAlignment="1">
      <alignment vertical="center"/>
    </xf>
    <xf numFmtId="0" fontId="93" fillId="0" borderId="35" xfId="0" applyFont="1" applyBorder="1" applyAlignment="1">
      <alignment vertical="center"/>
    </xf>
    <xf numFmtId="0" fontId="90" fillId="0" borderId="0" xfId="0" applyFont="1" applyAlignment="1">
      <alignment vertical="center"/>
    </xf>
    <xf numFmtId="0" fontId="90" fillId="0" borderId="5" xfId="0" applyFont="1" applyBorder="1" applyAlignment="1">
      <alignment vertical="center"/>
    </xf>
    <xf numFmtId="0" fontId="90" fillId="0" borderId="0" xfId="0" applyFont="1" applyAlignment="1">
      <alignment horizontal="right" vertical="center"/>
    </xf>
    <xf numFmtId="0" fontId="88" fillId="0" borderId="5" xfId="0" applyFont="1" applyBorder="1" applyAlignment="1">
      <alignment horizontal="right" vertical="center"/>
    </xf>
    <xf numFmtId="164" fontId="90" fillId="0" borderId="5" xfId="0" applyNumberFormat="1" applyFont="1" applyBorder="1" applyAlignment="1">
      <alignment vertical="center"/>
    </xf>
    <xf numFmtId="164" fontId="90" fillId="0" borderId="0" xfId="0" applyNumberFormat="1" applyFont="1" applyAlignment="1">
      <alignment horizontal="right" vertical="center"/>
    </xf>
    <xf numFmtId="164" fontId="88" fillId="0" borderId="5" xfId="0" applyNumberFormat="1" applyFont="1" applyBorder="1" applyAlignment="1">
      <alignment horizontal="right" vertical="center"/>
    </xf>
    <xf numFmtId="164" fontId="90" fillId="0" borderId="0" xfId="0" applyNumberFormat="1" applyFont="1" applyAlignment="1">
      <alignment vertical="center"/>
    </xf>
    <xf numFmtId="165" fontId="90" fillId="0" borderId="5" xfId="0" applyNumberFormat="1" applyFont="1" applyBorder="1" applyAlignment="1">
      <alignment vertical="center"/>
    </xf>
    <xf numFmtId="165" fontId="90" fillId="0" borderId="0" xfId="0" applyNumberFormat="1" applyFont="1" applyAlignment="1">
      <alignment horizontal="right" vertical="center"/>
    </xf>
    <xf numFmtId="165" fontId="88" fillId="0" borderId="5" xfId="0" applyNumberFormat="1" applyFont="1" applyBorder="1" applyAlignment="1">
      <alignment horizontal="right" vertical="center"/>
    </xf>
    <xf numFmtId="165" fontId="90" fillId="0" borderId="0" xfId="0" applyNumberFormat="1" applyFont="1" applyAlignment="1">
      <alignment vertical="center"/>
    </xf>
    <xf numFmtId="44" fontId="88" fillId="0" borderId="26" xfId="6" applyFont="1" applyFill="1" applyBorder="1" applyAlignment="1" applyProtection="1">
      <alignment horizontal="left" vertical="center"/>
    </xf>
    <xf numFmtId="0" fontId="90" fillId="0" borderId="37" xfId="0" applyFont="1" applyBorder="1" applyAlignment="1">
      <alignment vertical="center"/>
    </xf>
    <xf numFmtId="0" fontId="90" fillId="0" borderId="23" xfId="0" applyFont="1" applyBorder="1" applyAlignment="1">
      <alignment horizontal="right" vertical="center"/>
    </xf>
    <xf numFmtId="44" fontId="88" fillId="0" borderId="24" xfId="6" applyFont="1" applyFill="1" applyBorder="1" applyAlignment="1" applyProtection="1">
      <alignment horizontal="left" vertical="center"/>
    </xf>
    <xf numFmtId="0" fontId="88" fillId="0" borderId="37" xfId="0" applyFont="1" applyBorder="1" applyAlignment="1">
      <alignment horizontal="right" vertical="center"/>
    </xf>
    <xf numFmtId="0" fontId="90" fillId="0" borderId="3" xfId="0" applyFont="1" applyBorder="1" applyAlignment="1">
      <alignment horizontal="right" vertical="center"/>
    </xf>
    <xf numFmtId="0" fontId="88" fillId="0" borderId="3" xfId="0" applyFont="1" applyBorder="1" applyAlignment="1">
      <alignment horizontal="right" vertical="center"/>
    </xf>
    <xf numFmtId="0" fontId="88" fillId="0" borderId="0" xfId="0" applyFont="1" applyAlignment="1">
      <alignment horizontal="right" vertical="center"/>
    </xf>
    <xf numFmtId="0" fontId="88" fillId="0" borderId="0" xfId="0" applyFont="1" applyAlignment="1">
      <alignment vertical="center"/>
    </xf>
    <xf numFmtId="0" fontId="95" fillId="0" borderId="0" xfId="0" applyFont="1" applyAlignment="1">
      <alignment vertical="center"/>
    </xf>
    <xf numFmtId="169" fontId="88" fillId="0" borderId="26" xfId="6" applyNumberFormat="1" applyFont="1" applyBorder="1" applyAlignment="1" applyProtection="1">
      <alignment vertical="center"/>
    </xf>
    <xf numFmtId="169" fontId="94" fillId="0" borderId="26" xfId="6" applyNumberFormat="1" applyFont="1" applyFill="1" applyBorder="1" applyAlignment="1" applyProtection="1">
      <alignment vertical="center"/>
    </xf>
    <xf numFmtId="0" fontId="88" fillId="0" borderId="23" xfId="0" applyFont="1" applyBorder="1" applyAlignment="1">
      <alignment horizontal="right" vertical="center"/>
    </xf>
    <xf numFmtId="0" fontId="88" fillId="0" borderId="23" xfId="0" applyFont="1" applyBorder="1" applyAlignment="1">
      <alignment vertical="center"/>
    </xf>
    <xf numFmtId="169" fontId="88" fillId="0" borderId="24" xfId="6" applyNumberFormat="1" applyFont="1" applyBorder="1" applyAlignment="1" applyProtection="1">
      <alignment vertical="center"/>
    </xf>
    <xf numFmtId="0" fontId="88" fillId="0" borderId="3" xfId="0" applyFont="1" applyBorder="1" applyAlignment="1">
      <alignment vertical="center"/>
    </xf>
    <xf numFmtId="0" fontId="87" fillId="0" borderId="3" xfId="0" applyFont="1" applyBorder="1" applyAlignment="1">
      <alignment vertical="center"/>
    </xf>
    <xf numFmtId="169" fontId="98" fillId="0" borderId="35" xfId="6" applyNumberFormat="1" applyFont="1" applyFill="1" applyBorder="1" applyAlignment="1" applyProtection="1">
      <alignment horizontal="center" vertical="center"/>
    </xf>
    <xf numFmtId="169" fontId="87" fillId="0" borderId="0" xfId="0" applyNumberFormat="1" applyFont="1" applyAlignment="1">
      <alignment vertical="center"/>
    </xf>
    <xf numFmtId="169" fontId="81" fillId="0" borderId="26" xfId="6" applyNumberFormat="1" applyFont="1" applyFill="1" applyBorder="1" applyAlignment="1" applyProtection="1">
      <alignment horizontal="center" vertical="center"/>
    </xf>
    <xf numFmtId="169" fontId="81" fillId="0" borderId="24" xfId="6" applyNumberFormat="1" applyFont="1" applyFill="1" applyBorder="1" applyAlignment="1" applyProtection="1">
      <alignment horizontal="center" vertical="center"/>
    </xf>
    <xf numFmtId="0" fontId="87" fillId="0" borderId="23" xfId="0" applyFont="1" applyBorder="1" applyAlignment="1">
      <alignment horizontal="right" vertical="center"/>
    </xf>
    <xf numFmtId="0" fontId="91" fillId="0" borderId="0" xfId="0" applyFont="1" applyAlignment="1">
      <alignment vertical="center"/>
    </xf>
    <xf numFmtId="0" fontId="87" fillId="0" borderId="0" xfId="0" applyFont="1" applyAlignment="1">
      <alignment horizontal="right" vertical="center"/>
    </xf>
    <xf numFmtId="0" fontId="95" fillId="0" borderId="3" xfId="0" applyFont="1" applyBorder="1" applyAlignment="1">
      <alignment horizontal="center" vertical="center"/>
    </xf>
    <xf numFmtId="3" fontId="83" fillId="0" borderId="23" xfId="6" applyNumberFormat="1" applyFont="1" applyFill="1" applyBorder="1" applyAlignment="1" applyProtection="1">
      <alignment vertical="top"/>
    </xf>
    <xf numFmtId="44" fontId="88" fillId="0" borderId="3" xfId="6" applyFont="1" applyFill="1" applyBorder="1" applyAlignment="1" applyProtection="1">
      <alignment vertical="center"/>
    </xf>
    <xf numFmtId="0" fontId="40" fillId="0" borderId="0" xfId="0" applyFont="1"/>
    <xf numFmtId="169" fontId="0" fillId="0" borderId="0" xfId="6" applyNumberFormat="1" applyFont="1" applyAlignment="1" applyProtection="1"/>
    <xf numFmtId="169" fontId="27" fillId="0" borderId="23" xfId="6" applyNumberFormat="1" applyFont="1" applyBorder="1" applyAlignment="1" applyProtection="1">
      <alignment vertical="center"/>
    </xf>
    <xf numFmtId="0" fontId="34" fillId="0" borderId="0" xfId="0" applyFont="1" applyAlignment="1">
      <alignment horizontal="center" vertical="center"/>
    </xf>
    <xf numFmtId="14" fontId="28" fillId="0" borderId="0" xfId="6" applyNumberFormat="1" applyFont="1" applyFill="1" applyBorder="1" applyAlignment="1" applyProtection="1">
      <alignment horizontal="center" vertical="center"/>
      <protection locked="0"/>
    </xf>
    <xf numFmtId="169" fontId="27" fillId="0" borderId="0" xfId="6" applyNumberFormat="1" applyFont="1" applyFill="1" applyBorder="1" applyAlignment="1" applyProtection="1">
      <alignment vertical="center"/>
    </xf>
    <xf numFmtId="0" fontId="99" fillId="0" borderId="23" xfId="0" applyFont="1" applyBorder="1" applyAlignment="1">
      <alignment horizontal="right" vertical="center"/>
    </xf>
    <xf numFmtId="169" fontId="91" fillId="0" borderId="23" xfId="0" applyNumberFormat="1" applyFont="1" applyBorder="1" applyAlignment="1">
      <alignment vertical="center"/>
    </xf>
    <xf numFmtId="169" fontId="91" fillId="0" borderId="24" xfId="6" applyNumberFormat="1" applyFont="1" applyBorder="1" applyAlignment="1" applyProtection="1">
      <alignment vertical="center"/>
    </xf>
    <xf numFmtId="169" fontId="87" fillId="0" borderId="23" xfId="0" applyNumberFormat="1" applyFont="1" applyBorder="1" applyAlignment="1">
      <alignment vertical="center"/>
    </xf>
    <xf numFmtId="0" fontId="89" fillId="0" borderId="24" xfId="0" applyFont="1" applyBorder="1" applyAlignment="1">
      <alignment horizontal="right" vertical="center"/>
    </xf>
    <xf numFmtId="0" fontId="27" fillId="0" borderId="18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Continuous" vertical="center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91" fillId="0" borderId="0" xfId="0" applyFont="1" applyAlignment="1">
      <alignment horizontal="center"/>
    </xf>
    <xf numFmtId="0" fontId="91" fillId="0" borderId="0" xfId="0" applyFont="1"/>
    <xf numFmtId="0" fontId="0" fillId="8" borderId="0" xfId="0" applyFill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7" fillId="9" borderId="81" xfId="0" applyFont="1" applyFill="1" applyBorder="1" applyAlignment="1">
      <alignment horizontal="center" vertical="center"/>
    </xf>
    <xf numFmtId="0" fontId="7" fillId="9" borderId="82" xfId="0" applyFont="1" applyFill="1" applyBorder="1" applyAlignment="1">
      <alignment horizontal="center" vertical="center"/>
    </xf>
    <xf numFmtId="0" fontId="43" fillId="9" borderId="42" xfId="0" applyFont="1" applyFill="1" applyBorder="1" applyAlignment="1">
      <alignment horizontal="center" vertical="center" wrapText="1"/>
    </xf>
    <xf numFmtId="0" fontId="43" fillId="9" borderId="66" xfId="0" applyFont="1" applyFill="1" applyBorder="1" applyAlignment="1">
      <alignment horizontal="center" vertical="center" wrapText="1"/>
    </xf>
    <xf numFmtId="2" fontId="18" fillId="8" borderId="75" xfId="1" applyNumberFormat="1" applyFont="1" applyFill="1" applyBorder="1" applyAlignment="1" applyProtection="1">
      <alignment horizontal="center" vertical="center"/>
      <protection locked="0"/>
    </xf>
    <xf numFmtId="2" fontId="18" fillId="8" borderId="76" xfId="1" applyNumberFormat="1" applyFont="1" applyFill="1" applyBorder="1" applyAlignment="1" applyProtection="1">
      <alignment horizontal="center" vertical="center"/>
      <protection locked="0"/>
    </xf>
    <xf numFmtId="44" fontId="18" fillId="8" borderId="76" xfId="6" applyFont="1" applyFill="1" applyBorder="1" applyAlignment="1" applyProtection="1">
      <alignment vertical="center"/>
      <protection locked="0"/>
    </xf>
    <xf numFmtId="0" fontId="18" fillId="8" borderId="77" xfId="0" applyFont="1" applyFill="1" applyBorder="1" applyAlignment="1" applyProtection="1">
      <alignment horizontal="left" vertical="center"/>
      <protection locked="0"/>
    </xf>
    <xf numFmtId="0" fontId="18" fillId="8" borderId="78" xfId="0" applyFont="1" applyFill="1" applyBorder="1" applyAlignment="1" applyProtection="1">
      <alignment horizontal="left" vertical="center"/>
      <protection locked="0"/>
    </xf>
    <xf numFmtId="2" fontId="18" fillId="8" borderId="71" xfId="1" quotePrefix="1" applyNumberFormat="1" applyFont="1" applyFill="1" applyBorder="1" applyAlignment="1" applyProtection="1">
      <alignment horizontal="center" vertical="center"/>
      <protection locked="0"/>
    </xf>
    <xf numFmtId="2" fontId="18" fillId="8" borderId="72" xfId="1" applyNumberFormat="1" applyFont="1" applyFill="1" applyBorder="1" applyAlignment="1" applyProtection="1">
      <alignment horizontal="center" vertical="center"/>
      <protection locked="0"/>
    </xf>
    <xf numFmtId="44" fontId="18" fillId="8" borderId="72" xfId="6" applyFont="1" applyFill="1" applyBorder="1" applyAlignment="1" applyProtection="1">
      <alignment vertical="center"/>
      <protection locked="0"/>
    </xf>
    <xf numFmtId="10" fontId="66" fillId="8" borderId="0" xfId="41" applyNumberFormat="1" applyFont="1" applyFill="1" applyAlignment="1" applyProtection="1">
      <alignment horizontal="center" vertical="center"/>
      <protection locked="0"/>
    </xf>
    <xf numFmtId="44" fontId="18" fillId="8" borderId="0" xfId="6" applyFont="1" applyFill="1" applyAlignment="1" applyProtection="1">
      <alignment vertical="center"/>
      <protection locked="0"/>
    </xf>
    <xf numFmtId="0" fontId="69" fillId="8" borderId="0" xfId="0" applyFont="1" applyFill="1" applyAlignment="1" applyProtection="1">
      <alignment horizontal="center" vertical="center"/>
      <protection locked="0"/>
    </xf>
    <xf numFmtId="0" fontId="103" fillId="0" borderId="3" xfId="0" applyFont="1" applyBorder="1" applyAlignment="1">
      <alignment horizontal="left" vertical="center"/>
    </xf>
    <xf numFmtId="1" fontId="88" fillId="0" borderId="23" xfId="0" applyNumberFormat="1" applyFont="1" applyBorder="1" applyAlignment="1">
      <alignment horizontal="center" vertical="center"/>
    </xf>
    <xf numFmtId="0" fontId="10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8" fillId="10" borderId="0" xfId="0" applyFont="1" applyFill="1" applyAlignment="1">
      <alignment horizontal="center"/>
    </xf>
    <xf numFmtId="164" fontId="88" fillId="0" borderId="0" xfId="6" applyNumberFormat="1" applyFont="1" applyFill="1" applyBorder="1" applyAlignment="1" applyProtection="1">
      <alignment horizontal="center" vertical="center"/>
      <protection locked="0"/>
    </xf>
    <xf numFmtId="0" fontId="86" fillId="0" borderId="0" xfId="0" applyFont="1" applyAlignment="1">
      <alignment horizontal="right" vertical="center"/>
    </xf>
    <xf numFmtId="169" fontId="105" fillId="0" borderId="0" xfId="6" applyNumberFormat="1" applyFont="1" applyAlignment="1" applyProtection="1">
      <alignment horizontal="left"/>
    </xf>
    <xf numFmtId="0" fontId="18" fillId="0" borderId="0" xfId="0" quotePrefix="1" applyFont="1"/>
    <xf numFmtId="0" fontId="107" fillId="0" borderId="4" xfId="0" applyFont="1" applyBorder="1" applyAlignment="1">
      <alignment horizontal="left" vertical="center"/>
    </xf>
    <xf numFmtId="14" fontId="28" fillId="4" borderId="0" xfId="6" applyNumberFormat="1" applyFont="1" applyFill="1" applyBorder="1" applyAlignment="1" applyProtection="1">
      <alignment horizontal="center" vertical="center"/>
      <protection locked="0"/>
    </xf>
    <xf numFmtId="0" fontId="28" fillId="4" borderId="26" xfId="0" applyFont="1" applyFill="1" applyBorder="1" applyAlignment="1" applyProtection="1">
      <alignment horizontal="center" vertical="center"/>
      <protection locked="0"/>
    </xf>
    <xf numFmtId="169" fontId="28" fillId="4" borderId="86" xfId="6" applyNumberFormat="1" applyFont="1" applyFill="1" applyBorder="1" applyAlignment="1" applyProtection="1">
      <alignment horizontal="center" vertical="center"/>
      <protection locked="0"/>
    </xf>
    <xf numFmtId="0" fontId="88" fillId="4" borderId="0" xfId="0" applyFont="1" applyFill="1" applyAlignment="1" applyProtection="1">
      <alignment horizontal="left" vertical="center"/>
      <protection locked="0"/>
    </xf>
    <xf numFmtId="164" fontId="88" fillId="4" borderId="0" xfId="0" applyNumberFormat="1" applyFont="1" applyFill="1" applyAlignment="1" applyProtection="1">
      <alignment horizontal="left" vertical="center"/>
      <protection locked="0"/>
    </xf>
    <xf numFmtId="18" fontId="88" fillId="4" borderId="0" xfId="0" applyNumberFormat="1" applyFont="1" applyFill="1" applyAlignment="1" applyProtection="1">
      <alignment horizontal="left" vertical="center"/>
      <protection locked="0"/>
    </xf>
    <xf numFmtId="169" fontId="88" fillId="4" borderId="0" xfId="6" applyNumberFormat="1" applyFont="1" applyFill="1" applyBorder="1" applyAlignment="1" applyProtection="1">
      <alignment horizontal="left" vertical="center"/>
      <protection locked="0"/>
    </xf>
    <xf numFmtId="169" fontId="88" fillId="4" borderId="23" xfId="6" applyNumberFormat="1" applyFont="1" applyFill="1" applyBorder="1" applyAlignment="1" applyProtection="1">
      <alignment horizontal="left" vertical="center"/>
      <protection locked="0"/>
    </xf>
    <xf numFmtId="0" fontId="88" fillId="4" borderId="26" xfId="0" applyFont="1" applyFill="1" applyBorder="1" applyAlignment="1" applyProtection="1">
      <alignment horizontal="left" vertical="center"/>
      <protection locked="0"/>
    </xf>
    <xf numFmtId="164" fontId="88" fillId="4" borderId="26" xfId="0" applyNumberFormat="1" applyFont="1" applyFill="1" applyBorder="1" applyAlignment="1" applyProtection="1">
      <alignment horizontal="left" vertical="center"/>
      <protection locked="0"/>
    </xf>
    <xf numFmtId="18" fontId="88" fillId="4" borderId="26" xfId="0" applyNumberFormat="1" applyFont="1" applyFill="1" applyBorder="1" applyAlignment="1" applyProtection="1">
      <alignment horizontal="left" vertical="center"/>
      <protection locked="0"/>
    </xf>
    <xf numFmtId="169" fontId="88" fillId="4" borderId="26" xfId="6" applyNumberFormat="1" applyFont="1" applyFill="1" applyBorder="1" applyAlignment="1" applyProtection="1">
      <alignment horizontal="left" vertical="center"/>
      <protection locked="0"/>
    </xf>
    <xf numFmtId="169" fontId="88" fillId="4" borderId="24" xfId="6" applyNumberFormat="1" applyFont="1" applyFill="1" applyBorder="1" applyAlignment="1" applyProtection="1">
      <alignment horizontal="left" vertical="center"/>
      <protection locked="0"/>
    </xf>
    <xf numFmtId="164" fontId="88" fillId="4" borderId="3" xfId="0" applyNumberFormat="1" applyFont="1" applyFill="1" applyBorder="1" applyAlignment="1" applyProtection="1">
      <alignment horizontal="center" vertical="center"/>
      <protection locked="0"/>
    </xf>
    <xf numFmtId="164" fontId="88" fillId="4" borderId="0" xfId="6" applyNumberFormat="1" applyFont="1" applyFill="1" applyBorder="1" applyAlignment="1" applyProtection="1">
      <alignment horizontal="center" vertical="center"/>
      <protection locked="0"/>
    </xf>
    <xf numFmtId="0" fontId="90" fillId="4" borderId="0" xfId="0" applyFont="1" applyFill="1" applyAlignment="1" applyProtection="1">
      <alignment vertical="center"/>
      <protection locked="0"/>
    </xf>
    <xf numFmtId="3" fontId="88" fillId="4" borderId="35" xfId="6" applyNumberFormat="1" applyFont="1" applyFill="1" applyBorder="1" applyAlignment="1" applyProtection="1">
      <alignment vertical="center"/>
      <protection locked="0"/>
    </xf>
    <xf numFmtId="164" fontId="88" fillId="4" borderId="3" xfId="0" applyNumberFormat="1" applyFont="1" applyFill="1" applyBorder="1" applyAlignment="1" applyProtection="1">
      <alignment vertical="center"/>
      <protection locked="0"/>
    </xf>
    <xf numFmtId="44" fontId="88" fillId="4" borderId="23" xfId="6" applyFont="1" applyFill="1" applyBorder="1" applyAlignment="1" applyProtection="1">
      <alignment vertical="center"/>
      <protection locked="0"/>
    </xf>
    <xf numFmtId="164" fontId="88" fillId="4" borderId="3" xfId="6" applyNumberFormat="1" applyFont="1" applyFill="1" applyBorder="1" applyAlignment="1" applyProtection="1">
      <alignment vertical="center"/>
      <protection locked="0"/>
    </xf>
    <xf numFmtId="169" fontId="88" fillId="4" borderId="35" xfId="6" applyNumberFormat="1" applyFont="1" applyFill="1" applyBorder="1" applyAlignment="1" applyProtection="1">
      <alignment vertical="center"/>
      <protection locked="0"/>
    </xf>
    <xf numFmtId="169" fontId="88" fillId="4" borderId="26" xfId="6" applyNumberFormat="1" applyFont="1" applyFill="1" applyBorder="1" applyAlignment="1" applyProtection="1">
      <alignment vertical="center"/>
      <protection locked="0"/>
    </xf>
    <xf numFmtId="169" fontId="88" fillId="4" borderId="24" xfId="6" applyNumberFormat="1" applyFont="1" applyFill="1" applyBorder="1" applyAlignment="1" applyProtection="1">
      <alignment vertical="center"/>
      <protection locked="0"/>
    </xf>
    <xf numFmtId="14" fontId="88" fillId="4" borderId="3" xfId="0" applyNumberFormat="1" applyFont="1" applyFill="1" applyBorder="1" applyAlignment="1" applyProtection="1">
      <alignment vertical="center"/>
      <protection locked="0"/>
    </xf>
    <xf numFmtId="169" fontId="87" fillId="4" borderId="0" xfId="6" applyNumberFormat="1" applyFont="1" applyFill="1" applyBorder="1" applyAlignment="1" applyProtection="1">
      <alignment vertical="center"/>
      <protection locked="0"/>
    </xf>
    <xf numFmtId="169" fontId="87" fillId="4" borderId="24" xfId="6" applyNumberFormat="1" applyFont="1" applyFill="1" applyBorder="1" applyAlignment="1" applyProtection="1">
      <alignment vertical="center"/>
      <protection locked="0"/>
    </xf>
    <xf numFmtId="0" fontId="36" fillId="11" borderId="5" xfId="0" applyFont="1" applyFill="1" applyBorder="1" applyAlignment="1">
      <alignment vertical="center"/>
    </xf>
    <xf numFmtId="0" fontId="25" fillId="11" borderId="0" xfId="0" applyFont="1" applyFill="1" applyAlignment="1">
      <alignment vertical="center"/>
    </xf>
    <xf numFmtId="0" fontId="26" fillId="11" borderId="0" xfId="0" applyFont="1" applyFill="1" applyAlignment="1">
      <alignment vertical="center"/>
    </xf>
    <xf numFmtId="169" fontId="26" fillId="11" borderId="0" xfId="6" applyNumberFormat="1" applyFont="1" applyFill="1" applyBorder="1" applyAlignment="1" applyProtection="1">
      <alignment vertical="center"/>
    </xf>
    <xf numFmtId="169" fontId="26" fillId="11" borderId="26" xfId="6" applyNumberFormat="1" applyFont="1" applyFill="1" applyBorder="1" applyAlignment="1" applyProtection="1">
      <alignment vertical="center"/>
    </xf>
    <xf numFmtId="0" fontId="35" fillId="11" borderId="13" xfId="0" applyFont="1" applyFill="1" applyBorder="1" applyAlignment="1">
      <alignment vertical="center"/>
    </xf>
    <xf numFmtId="0" fontId="35" fillId="11" borderId="31" xfId="0" applyFont="1" applyFill="1" applyBorder="1" applyAlignment="1">
      <alignment vertical="center"/>
    </xf>
    <xf numFmtId="0" fontId="36" fillId="11" borderId="31" xfId="0" applyFont="1" applyFill="1" applyBorder="1" applyAlignment="1">
      <alignment vertical="center"/>
    </xf>
    <xf numFmtId="0" fontId="36" fillId="11" borderId="31" xfId="0" applyFont="1" applyFill="1" applyBorder="1" applyAlignment="1">
      <alignment horizontal="right" vertical="center"/>
    </xf>
    <xf numFmtId="169" fontId="36" fillId="11" borderId="31" xfId="6" applyNumberFormat="1" applyFont="1" applyFill="1" applyBorder="1" applyAlignment="1" applyProtection="1">
      <alignment horizontal="right" vertical="center"/>
    </xf>
    <xf numFmtId="169" fontId="36" fillId="11" borderId="53" xfId="6" applyNumberFormat="1" applyFont="1" applyFill="1" applyBorder="1" applyAlignment="1" applyProtection="1">
      <alignment vertical="center"/>
    </xf>
    <xf numFmtId="0" fontId="29" fillId="11" borderId="0" xfId="0" applyFont="1" applyFill="1" applyAlignment="1">
      <alignment vertical="center"/>
    </xf>
    <xf numFmtId="0" fontId="27" fillId="11" borderId="0" xfId="0" applyFont="1" applyFill="1" applyAlignment="1">
      <alignment vertical="center"/>
    </xf>
    <xf numFmtId="0" fontId="27" fillId="11" borderId="5" xfId="0" applyFont="1" applyFill="1" applyBorder="1" applyAlignment="1">
      <alignment vertical="center"/>
    </xf>
    <xf numFmtId="169" fontId="28" fillId="11" borderId="0" xfId="6" applyNumberFormat="1" applyFont="1" applyFill="1" applyBorder="1" applyAlignment="1" applyProtection="1">
      <alignment vertical="center"/>
    </xf>
    <xf numFmtId="169" fontId="27" fillId="11" borderId="26" xfId="6" applyNumberFormat="1" applyFont="1" applyFill="1" applyBorder="1" applyAlignment="1" applyProtection="1">
      <alignment vertical="center"/>
    </xf>
    <xf numFmtId="0" fontId="0" fillId="11" borderId="5" xfId="0" applyFill="1" applyBorder="1" applyAlignment="1">
      <alignment vertical="center"/>
    </xf>
    <xf numFmtId="0" fontId="79" fillId="11" borderId="0" xfId="0" applyFont="1" applyFill="1" applyAlignment="1">
      <alignment horizontal="left" vertical="center"/>
    </xf>
    <xf numFmtId="0" fontId="0" fillId="11" borderId="0" xfId="0" applyFill="1" applyAlignment="1">
      <alignment vertical="center"/>
    </xf>
    <xf numFmtId="0" fontId="84" fillId="11" borderId="0" xfId="0" applyFont="1" applyFill="1" applyAlignment="1">
      <alignment vertical="center"/>
    </xf>
    <xf numFmtId="169" fontId="85" fillId="11" borderId="0" xfId="6" applyNumberFormat="1" applyFont="1" applyFill="1" applyBorder="1" applyAlignment="1" applyProtection="1">
      <alignment vertical="center"/>
    </xf>
    <xf numFmtId="169" fontId="79" fillId="11" borderId="26" xfId="6" applyNumberFormat="1" applyFont="1" applyFill="1" applyBorder="1" applyAlignment="1" applyProtection="1">
      <alignment vertical="center"/>
    </xf>
    <xf numFmtId="0" fontId="79" fillId="11" borderId="0" xfId="0" applyFont="1" applyFill="1" applyAlignment="1">
      <alignment vertical="center"/>
    </xf>
    <xf numFmtId="0" fontId="0" fillId="11" borderId="0" xfId="0" applyFill="1" applyAlignment="1">
      <alignment horizontal="right" vertical="center"/>
    </xf>
    <xf numFmtId="0" fontId="0" fillId="11" borderId="23" xfId="0" applyFill="1" applyBorder="1" applyAlignment="1">
      <alignment vertical="center"/>
    </xf>
    <xf numFmtId="169" fontId="84" fillId="11" borderId="0" xfId="6" applyNumberFormat="1" applyFont="1" applyFill="1" applyBorder="1" applyAlignment="1" applyProtection="1">
      <alignment vertical="center"/>
    </xf>
    <xf numFmtId="169" fontId="0" fillId="11" borderId="26" xfId="6" applyNumberFormat="1" applyFont="1" applyFill="1" applyBorder="1" applyAlignment="1" applyProtection="1">
      <alignment vertical="center"/>
    </xf>
    <xf numFmtId="0" fontId="79" fillId="11" borderId="0" xfId="0" applyFont="1" applyFill="1" applyAlignment="1">
      <alignment horizontal="center" vertical="center"/>
    </xf>
    <xf numFmtId="169" fontId="79" fillId="11" borderId="26" xfId="6" applyNumberFormat="1" applyFont="1" applyFill="1" applyBorder="1" applyAlignment="1" applyProtection="1">
      <alignment horizontal="center" vertical="center"/>
    </xf>
    <xf numFmtId="0" fontId="25" fillId="11" borderId="3" xfId="0" applyFont="1" applyFill="1" applyBorder="1" applyAlignment="1">
      <alignment vertical="center"/>
    </xf>
    <xf numFmtId="169" fontId="25" fillId="11" borderId="35" xfId="6" applyNumberFormat="1" applyFont="1" applyFill="1" applyBorder="1" applyAlignment="1" applyProtection="1">
      <alignment vertical="center"/>
    </xf>
    <xf numFmtId="0" fontId="36" fillId="11" borderId="4" xfId="0" applyFont="1" applyFill="1" applyBorder="1" applyAlignment="1">
      <alignment vertical="center"/>
    </xf>
    <xf numFmtId="0" fontId="36" fillId="11" borderId="43" xfId="0" applyFont="1" applyFill="1" applyBorder="1" applyAlignment="1">
      <alignment vertical="center"/>
    </xf>
    <xf numFmtId="0" fontId="29" fillId="11" borderId="20" xfId="0" applyFont="1" applyFill="1" applyBorder="1" applyAlignment="1">
      <alignment vertical="center"/>
    </xf>
    <xf numFmtId="0" fontId="29" fillId="11" borderId="23" xfId="0" applyFont="1" applyFill="1" applyBorder="1" applyAlignment="1">
      <alignment vertical="center"/>
    </xf>
    <xf numFmtId="169" fontId="29" fillId="11" borderId="25" xfId="6" applyNumberFormat="1" applyFont="1" applyFill="1" applyBorder="1" applyAlignment="1" applyProtection="1">
      <alignment vertical="center"/>
    </xf>
    <xf numFmtId="0" fontId="25" fillId="11" borderId="20" xfId="0" applyFont="1" applyFill="1" applyBorder="1" applyAlignment="1">
      <alignment vertical="center"/>
    </xf>
    <xf numFmtId="169" fontId="25" fillId="11" borderId="25" xfId="6" applyNumberFormat="1" applyFont="1" applyFill="1" applyBorder="1" applyAlignment="1" applyProtection="1">
      <alignment vertical="center"/>
    </xf>
    <xf numFmtId="169" fontId="40" fillId="0" borderId="23" xfId="6" applyNumberFormat="1" applyFont="1" applyFill="1" applyBorder="1" applyAlignment="1" applyProtection="1">
      <alignment horizontal="center" vertical="center"/>
    </xf>
    <xf numFmtId="0" fontId="42" fillId="12" borderId="12" xfId="0" applyFont="1" applyFill="1" applyBorder="1" applyAlignment="1">
      <alignment horizontal="center" vertical="center" wrapText="1"/>
    </xf>
    <xf numFmtId="0" fontId="42" fillId="12" borderId="2" xfId="0" applyFont="1" applyFill="1" applyBorder="1" applyAlignment="1">
      <alignment horizontal="center" vertical="center" wrapText="1"/>
    </xf>
    <xf numFmtId="0" fontId="42" fillId="12" borderId="42" xfId="0" applyFont="1" applyFill="1" applyBorder="1" applyAlignment="1">
      <alignment horizontal="center" vertical="center" wrapText="1"/>
    </xf>
    <xf numFmtId="0" fontId="42" fillId="12" borderId="66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center" vertical="center"/>
    </xf>
    <xf numFmtId="0" fontId="59" fillId="0" borderId="32" xfId="0" applyFont="1" applyBorder="1" applyAlignment="1">
      <alignment vertical="center"/>
    </xf>
    <xf numFmtId="0" fontId="59" fillId="0" borderId="33" xfId="0" applyFont="1" applyBorder="1" applyAlignment="1">
      <alignment vertical="center"/>
    </xf>
    <xf numFmtId="0" fontId="23" fillId="0" borderId="43" xfId="0" applyFont="1" applyBorder="1" applyAlignment="1" applyProtection="1">
      <alignment horizontal="left" vertical="center" wrapText="1"/>
      <protection locked="0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42" fillId="12" borderId="42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28" xfId="0" applyFont="1" applyBorder="1" applyAlignment="1" applyProtection="1">
      <alignment horizontal="center" vertical="center" wrapText="1"/>
      <protection locked="0"/>
    </xf>
    <xf numFmtId="0" fontId="23" fillId="0" borderId="29" xfId="0" applyFont="1" applyBorder="1" applyAlignment="1" applyProtection="1">
      <alignment horizontal="center" vertical="center" wrapText="1"/>
      <protection locked="0"/>
    </xf>
    <xf numFmtId="14" fontId="20" fillId="0" borderId="43" xfId="0" applyNumberFormat="1" applyFont="1" applyBorder="1" applyAlignment="1" applyProtection="1">
      <alignment horizontal="left" vertical="center"/>
      <protection locked="0"/>
    </xf>
    <xf numFmtId="14" fontId="20" fillId="0" borderId="20" xfId="0" applyNumberFormat="1" applyFont="1" applyBorder="1" applyAlignment="1" applyProtection="1">
      <alignment horizontal="left" vertical="center"/>
      <protection locked="0"/>
    </xf>
    <xf numFmtId="14" fontId="20" fillId="0" borderId="51" xfId="0" applyNumberFormat="1" applyFont="1" applyBorder="1" applyAlignment="1" applyProtection="1">
      <alignment horizontal="left" vertical="center"/>
      <protection locked="0"/>
    </xf>
    <xf numFmtId="14" fontId="20" fillId="0" borderId="18" xfId="0" applyNumberFormat="1" applyFont="1" applyBorder="1" applyAlignment="1" applyProtection="1">
      <alignment horizontal="left" vertical="center"/>
      <protection locked="0"/>
    </xf>
    <xf numFmtId="14" fontId="20" fillId="0" borderId="61" xfId="0" applyNumberFormat="1" applyFont="1" applyBorder="1" applyAlignment="1" applyProtection="1">
      <alignment horizontal="left" vertical="center"/>
      <protection locked="0"/>
    </xf>
    <xf numFmtId="0" fontId="49" fillId="12" borderId="13" xfId="0" applyFont="1" applyFill="1" applyBorder="1" applyAlignment="1">
      <alignment horizontal="center" vertical="center"/>
    </xf>
    <xf numFmtId="0" fontId="49" fillId="12" borderId="31" xfId="0" applyFont="1" applyFill="1" applyBorder="1" applyAlignment="1">
      <alignment horizontal="center" vertical="center"/>
    </xf>
    <xf numFmtId="0" fontId="49" fillId="12" borderId="53" xfId="0" applyFont="1" applyFill="1" applyBorder="1" applyAlignment="1">
      <alignment horizontal="center" vertical="center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20" fillId="0" borderId="37" xfId="0" applyFont="1" applyBorder="1" applyAlignment="1" applyProtection="1">
      <alignment horizontal="center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0" fontId="20" fillId="0" borderId="49" xfId="0" applyFont="1" applyBorder="1" applyAlignment="1" applyProtection="1">
      <alignment horizontal="center" vertical="center" wrapText="1"/>
      <protection locked="0"/>
    </xf>
    <xf numFmtId="0" fontId="44" fillId="0" borderId="8" xfId="0" applyFont="1" applyBorder="1" applyAlignment="1">
      <alignment horizontal="right" vertical="center" wrapText="1"/>
    </xf>
    <xf numFmtId="0" fontId="44" fillId="0" borderId="26" xfId="0" applyFont="1" applyBorder="1" applyAlignment="1">
      <alignment horizontal="right" vertical="center" wrapText="1"/>
    </xf>
    <xf numFmtId="0" fontId="20" fillId="0" borderId="15" xfId="0" applyFont="1" applyBorder="1" applyAlignment="1" applyProtection="1">
      <alignment vertical="center"/>
      <protection locked="0"/>
    </xf>
    <xf numFmtId="0" fontId="20" fillId="0" borderId="60" xfId="0" applyFont="1" applyBorder="1" applyAlignment="1" applyProtection="1">
      <alignment vertical="center"/>
      <protection locked="0"/>
    </xf>
    <xf numFmtId="168" fontId="61" fillId="0" borderId="43" xfId="14" quotePrefix="1" applyNumberFormat="1" applyFont="1" applyFill="1" applyBorder="1" applyAlignment="1" applyProtection="1">
      <alignment horizontal="left" vertical="center"/>
      <protection locked="0"/>
    </xf>
    <xf numFmtId="168" fontId="20" fillId="0" borderId="20" xfId="0" applyNumberFormat="1" applyFont="1" applyBorder="1" applyAlignment="1" applyProtection="1">
      <alignment horizontal="left" vertical="center"/>
      <protection locked="0"/>
    </xf>
    <xf numFmtId="168" fontId="20" fillId="0" borderId="51" xfId="0" applyNumberFormat="1" applyFont="1" applyBorder="1" applyAlignment="1" applyProtection="1">
      <alignment horizontal="left" vertical="center"/>
      <protection locked="0"/>
    </xf>
    <xf numFmtId="0" fontId="20" fillId="0" borderId="27" xfId="0" applyFont="1" applyBorder="1" applyAlignment="1" applyProtection="1">
      <alignment horizontal="left" vertical="top"/>
      <protection locked="0"/>
    </xf>
    <xf numFmtId="0" fontId="20" fillId="0" borderId="44" xfId="0" applyFont="1" applyBorder="1" applyAlignment="1" applyProtection="1">
      <alignment horizontal="left" vertical="top"/>
      <protection locked="0"/>
    </xf>
    <xf numFmtId="0" fontId="20" fillId="0" borderId="63" xfId="0" applyFont="1" applyBorder="1" applyAlignment="1" applyProtection="1">
      <alignment horizontal="left" vertical="top"/>
      <protection locked="0"/>
    </xf>
    <xf numFmtId="0" fontId="42" fillId="12" borderId="38" xfId="0" applyFont="1" applyFill="1" applyBorder="1" applyAlignment="1">
      <alignment horizontal="center" vertical="center" wrapText="1"/>
    </xf>
    <xf numFmtId="0" fontId="42" fillId="12" borderId="2" xfId="0" applyFont="1" applyFill="1" applyBorder="1" applyAlignment="1">
      <alignment horizontal="center" vertical="center" wrapText="1"/>
    </xf>
    <xf numFmtId="14" fontId="20" fillId="0" borderId="18" xfId="0" applyNumberFormat="1" applyFont="1" applyBorder="1" applyAlignment="1" applyProtection="1">
      <alignment vertical="center"/>
      <protection locked="0"/>
    </xf>
    <xf numFmtId="14" fontId="20" fillId="0" borderId="61" xfId="0" applyNumberFormat="1" applyFont="1" applyBorder="1" applyAlignment="1" applyProtection="1">
      <alignment vertical="center"/>
      <protection locked="0"/>
    </xf>
    <xf numFmtId="0" fontId="1" fillId="0" borderId="43" xfId="0" applyFont="1" applyBorder="1" applyAlignment="1" applyProtection="1">
      <alignment horizontal="left" vertical="top"/>
      <protection locked="0"/>
    </xf>
    <xf numFmtId="0" fontId="1" fillId="0" borderId="20" xfId="0" applyFont="1" applyBorder="1" applyAlignment="1" applyProtection="1">
      <alignment horizontal="left" vertical="top"/>
      <protection locked="0"/>
    </xf>
    <xf numFmtId="0" fontId="1" fillId="0" borderId="25" xfId="0" applyFont="1" applyBorder="1" applyAlignment="1" applyProtection="1">
      <alignment horizontal="left" vertical="top"/>
      <protection locked="0"/>
    </xf>
    <xf numFmtId="0" fontId="23" fillId="0" borderId="43" xfId="0" applyFont="1" applyBorder="1" applyAlignment="1" applyProtection="1">
      <alignment horizontal="center" vertical="center" wrapText="1"/>
      <protection locked="0"/>
    </xf>
    <xf numFmtId="0" fontId="23" fillId="0" borderId="25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44" fillId="0" borderId="8" xfId="0" applyFont="1" applyBorder="1" applyAlignment="1" applyProtection="1">
      <alignment horizontal="right" vertical="center" wrapText="1"/>
      <protection locked="0"/>
    </xf>
    <xf numFmtId="0" fontId="44" fillId="0" borderId="26" xfId="0" applyFont="1" applyBorder="1" applyAlignment="1" applyProtection="1">
      <alignment horizontal="right" vertical="center" wrapText="1"/>
      <protection locked="0"/>
    </xf>
    <xf numFmtId="0" fontId="63" fillId="0" borderId="4" xfId="14" applyFont="1" applyFill="1" applyBorder="1" applyAlignment="1" applyProtection="1">
      <alignment horizontal="left" vertical="top" wrapText="1"/>
      <protection locked="0"/>
    </xf>
    <xf numFmtId="0" fontId="63" fillId="0" borderId="3" xfId="14" applyFont="1" applyFill="1" applyBorder="1" applyAlignment="1" applyProtection="1">
      <alignment horizontal="left" vertical="top" wrapText="1"/>
      <protection locked="0"/>
    </xf>
    <xf numFmtId="0" fontId="63" fillId="0" borderId="35" xfId="14" applyFont="1" applyFill="1" applyBorder="1" applyAlignment="1" applyProtection="1">
      <alignment horizontal="left" vertical="top" wrapText="1"/>
      <protection locked="0"/>
    </xf>
    <xf numFmtId="0" fontId="20" fillId="0" borderId="30" xfId="0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 applyProtection="1">
      <alignment horizontal="center" vertical="center" wrapText="1"/>
      <protection locked="0"/>
    </xf>
    <xf numFmtId="0" fontId="20" fillId="0" borderId="52" xfId="0" applyFont="1" applyBorder="1" applyAlignment="1" applyProtection="1">
      <alignment horizontal="center" vertical="center" wrapText="1"/>
      <protection locked="0"/>
    </xf>
    <xf numFmtId="0" fontId="63" fillId="0" borderId="30" xfId="14" applyFont="1" applyFill="1" applyBorder="1" applyAlignment="1" applyProtection="1">
      <alignment horizontal="left" vertical="center" wrapText="1"/>
      <protection locked="0"/>
    </xf>
    <xf numFmtId="0" fontId="63" fillId="0" borderId="9" xfId="14" applyFont="1" applyFill="1" applyBorder="1" applyAlignment="1" applyProtection="1">
      <alignment horizontal="left" vertical="center" wrapText="1"/>
      <protection locked="0"/>
    </xf>
    <xf numFmtId="0" fontId="63" fillId="0" borderId="52" xfId="14" applyFont="1" applyFill="1" applyBorder="1" applyAlignment="1" applyProtection="1">
      <alignment horizontal="left" vertical="center" wrapText="1"/>
      <protection locked="0"/>
    </xf>
    <xf numFmtId="0" fontId="44" fillId="0" borderId="65" xfId="0" applyFont="1" applyBorder="1" applyAlignment="1" applyProtection="1">
      <alignment horizontal="right" vertical="center" wrapText="1"/>
      <protection locked="0"/>
    </xf>
    <xf numFmtId="0" fontId="44" fillId="0" borderId="9" xfId="0" applyFont="1" applyBorder="1" applyAlignment="1" applyProtection="1">
      <alignment horizontal="right" vertical="center" wrapText="1"/>
      <protection locked="0"/>
    </xf>
    <xf numFmtId="0" fontId="22" fillId="0" borderId="63" xfId="0" applyFont="1" applyBorder="1" applyAlignment="1" applyProtection="1">
      <alignment horizontal="center" vertical="center"/>
      <protection locked="0"/>
    </xf>
    <xf numFmtId="0" fontId="23" fillId="0" borderId="41" xfId="0" applyFont="1" applyBorder="1" applyAlignment="1" applyProtection="1">
      <alignment horizontal="left" vertical="center" wrapText="1"/>
      <protection locked="0"/>
    </xf>
    <xf numFmtId="0" fontId="23" fillId="0" borderId="32" xfId="0" applyFont="1" applyBorder="1" applyAlignment="1" applyProtection="1">
      <alignment horizontal="left" vertical="center" wrapText="1"/>
      <protection locked="0"/>
    </xf>
    <xf numFmtId="0" fontId="17" fillId="0" borderId="58" xfId="0" applyFont="1" applyBorder="1" applyAlignment="1" applyProtection="1">
      <alignment vertical="center"/>
      <protection locked="0"/>
    </xf>
    <xf numFmtId="0" fontId="17" fillId="0" borderId="59" xfId="0" applyFont="1" applyBorder="1" applyAlignment="1" applyProtection="1">
      <alignment vertical="center"/>
      <protection locked="0"/>
    </xf>
    <xf numFmtId="0" fontId="60" fillId="0" borderId="8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6" xfId="0" applyFont="1" applyBorder="1" applyAlignment="1" applyProtection="1">
      <alignment vertical="center"/>
      <protection locked="0"/>
    </xf>
    <xf numFmtId="0" fontId="17" fillId="0" borderId="12" xfId="0" applyFont="1" applyBorder="1" applyAlignment="1" applyProtection="1">
      <alignment vertical="center"/>
      <protection locked="0"/>
    </xf>
    <xf numFmtId="0" fontId="17" fillId="0" borderId="2" xfId="0" applyFont="1" applyBorder="1" applyAlignment="1" applyProtection="1">
      <alignment vertical="center"/>
      <protection locked="0"/>
    </xf>
    <xf numFmtId="0" fontId="17" fillId="0" borderId="47" xfId="0" applyFont="1" applyBorder="1" applyAlignment="1" applyProtection="1">
      <alignment vertical="center"/>
      <protection locked="0"/>
    </xf>
    <xf numFmtId="0" fontId="43" fillId="5" borderId="20" xfId="0" applyFont="1" applyFill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47" fillId="0" borderId="0" xfId="0" applyFont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8" fillId="6" borderId="19" xfId="0" applyFont="1" applyFill="1" applyBorder="1" applyAlignment="1">
      <alignment horizontal="center" vertical="center"/>
    </xf>
    <xf numFmtId="0" fontId="48" fillId="6" borderId="20" xfId="0" applyFont="1" applyFill="1" applyBorder="1" applyAlignment="1">
      <alignment horizontal="center" vertical="center"/>
    </xf>
    <xf numFmtId="0" fontId="62" fillId="0" borderId="16" xfId="0" applyFont="1" applyBorder="1" applyAlignment="1">
      <alignment horizontal="center" vertical="top"/>
    </xf>
    <xf numFmtId="0" fontId="62" fillId="0" borderId="32" xfId="0" applyFont="1" applyBorder="1" applyAlignment="1">
      <alignment horizontal="center" vertical="top"/>
    </xf>
    <xf numFmtId="0" fontId="62" fillId="0" borderId="33" xfId="0" applyFont="1" applyBorder="1" applyAlignment="1">
      <alignment horizontal="center" vertical="top"/>
    </xf>
    <xf numFmtId="0" fontId="23" fillId="0" borderId="30" xfId="0" applyFont="1" applyBorder="1" applyAlignment="1" applyProtection="1">
      <alignment horizontal="center" vertical="center" wrapText="1"/>
      <protection locked="0"/>
    </xf>
    <xf numFmtId="0" fontId="23" fillId="0" borderId="45" xfId="0" applyFont="1" applyBorder="1" applyAlignment="1" applyProtection="1">
      <alignment horizontal="center" vertical="center" wrapText="1"/>
      <protection locked="0"/>
    </xf>
    <xf numFmtId="0" fontId="18" fillId="0" borderId="37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7" fillId="0" borderId="8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6" xfId="0" applyFont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horizontal="left" vertical="top" wrapText="1"/>
      <protection locked="0"/>
    </xf>
    <xf numFmtId="0" fontId="17" fillId="0" borderId="2" xfId="0" applyFont="1" applyBorder="1" applyAlignment="1" applyProtection="1">
      <alignment horizontal="left" vertical="top" wrapText="1"/>
      <protection locked="0"/>
    </xf>
    <xf numFmtId="0" fontId="17" fillId="0" borderId="47" xfId="0" applyFont="1" applyBorder="1" applyAlignment="1" applyProtection="1">
      <alignment horizontal="left" vertical="top" wrapText="1"/>
      <protection locked="0"/>
    </xf>
    <xf numFmtId="0" fontId="23" fillId="0" borderId="32" xfId="0" applyFont="1" applyBorder="1" applyAlignment="1">
      <alignment horizontal="left" vertical="center" wrapText="1"/>
    </xf>
    <xf numFmtId="0" fontId="21" fillId="0" borderId="48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55" fillId="0" borderId="8" xfId="0" applyFont="1" applyBorder="1" applyAlignment="1" applyProtection="1">
      <alignment horizontal="left" vertical="center" wrapText="1"/>
      <protection locked="0"/>
    </xf>
    <xf numFmtId="0" fontId="55" fillId="0" borderId="0" xfId="0" applyFont="1" applyAlignment="1" applyProtection="1">
      <alignment horizontal="left" vertical="center" wrapText="1"/>
      <protection locked="0"/>
    </xf>
    <xf numFmtId="0" fontId="55" fillId="0" borderId="6" xfId="0" applyFont="1" applyBorder="1" applyAlignment="1" applyProtection="1">
      <alignment horizontal="left" vertical="center" wrapText="1"/>
      <protection locked="0"/>
    </xf>
    <xf numFmtId="0" fontId="55" fillId="0" borderId="12" xfId="0" applyFont="1" applyBorder="1" applyAlignment="1" applyProtection="1">
      <alignment horizontal="left" vertical="center" wrapText="1"/>
      <protection locked="0"/>
    </xf>
    <xf numFmtId="0" fontId="55" fillId="0" borderId="2" xfId="0" applyFont="1" applyBorder="1" applyAlignment="1" applyProtection="1">
      <alignment horizontal="left" vertical="center" wrapText="1"/>
      <protection locked="0"/>
    </xf>
    <xf numFmtId="0" fontId="55" fillId="0" borderId="47" xfId="0" applyFont="1" applyBorder="1" applyAlignment="1" applyProtection="1">
      <alignment horizontal="left" vertical="center" wrapText="1"/>
      <protection locked="0"/>
    </xf>
    <xf numFmtId="0" fontId="57" fillId="0" borderId="5" xfId="0" applyFont="1" applyBorder="1" applyAlignment="1">
      <alignment horizontal="center" vertical="top" wrapText="1"/>
    </xf>
    <xf numFmtId="0" fontId="57" fillId="0" borderId="0" xfId="0" applyFont="1" applyAlignment="1">
      <alignment horizontal="center" vertical="top" wrapText="1"/>
    </xf>
    <xf numFmtId="0" fontId="57" fillId="0" borderId="6" xfId="0" applyFont="1" applyBorder="1" applyAlignment="1">
      <alignment horizontal="center" vertical="top" wrapText="1"/>
    </xf>
    <xf numFmtId="0" fontId="20" fillId="0" borderId="38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0" borderId="26" xfId="0" applyFont="1" applyBorder="1" applyAlignment="1">
      <alignment horizont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right" vertical="center"/>
    </xf>
    <xf numFmtId="0" fontId="44" fillId="0" borderId="26" xfId="0" applyFont="1" applyBorder="1" applyAlignment="1">
      <alignment horizontal="right" vertical="center"/>
    </xf>
    <xf numFmtId="0" fontId="43" fillId="5" borderId="23" xfId="0" applyFont="1" applyFill="1" applyBorder="1" applyAlignment="1">
      <alignment horizontal="left"/>
    </xf>
    <xf numFmtId="0" fontId="24" fillId="0" borderId="46" xfId="0" applyFont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3" fillId="0" borderId="37" xfId="0" applyFont="1" applyBorder="1" applyAlignment="1" applyProtection="1">
      <alignment horizontal="center" vertical="center" wrapText="1"/>
      <protection locked="0"/>
    </xf>
    <xf numFmtId="0" fontId="23" fillId="0" borderId="24" xfId="0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left" vertical="top"/>
      <protection locked="0"/>
    </xf>
    <xf numFmtId="0" fontId="20" fillId="0" borderId="4" xfId="0" applyFont="1" applyBorder="1" applyAlignment="1" applyProtection="1">
      <alignment horizontal="left" vertical="top" wrapText="1"/>
      <protection locked="0"/>
    </xf>
    <xf numFmtId="0" fontId="20" fillId="0" borderId="3" xfId="0" applyFont="1" applyBorder="1" applyAlignment="1" applyProtection="1">
      <alignment horizontal="left" vertical="top" wrapText="1"/>
      <protection locked="0"/>
    </xf>
    <xf numFmtId="0" fontId="20" fillId="0" borderId="7" xfId="0" applyFont="1" applyBorder="1" applyAlignment="1" applyProtection="1">
      <alignment horizontal="left" vertical="top" wrapText="1"/>
      <protection locked="0"/>
    </xf>
    <xf numFmtId="0" fontId="20" fillId="0" borderId="5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0" borderId="6" xfId="0" applyFont="1" applyBorder="1" applyAlignment="1" applyProtection="1">
      <alignment horizontal="left" vertical="top" wrapText="1"/>
      <protection locked="0"/>
    </xf>
    <xf numFmtId="0" fontId="18" fillId="0" borderId="30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23" fillId="0" borderId="30" xfId="0" applyFont="1" applyBorder="1" applyAlignment="1" applyProtection="1">
      <alignment horizontal="left" vertical="center" wrapText="1"/>
      <protection locked="0"/>
    </xf>
    <xf numFmtId="0" fontId="23" fillId="0" borderId="9" xfId="0" applyFont="1" applyBorder="1" applyAlignment="1" applyProtection="1">
      <alignment horizontal="left" vertical="center" wrapText="1"/>
      <protection locked="0"/>
    </xf>
    <xf numFmtId="0" fontId="23" fillId="0" borderId="25" xfId="0" applyFont="1" applyBorder="1" applyAlignment="1" applyProtection="1">
      <alignment horizontal="left" vertical="center" wrapText="1"/>
      <protection locked="0"/>
    </xf>
    <xf numFmtId="0" fontId="77" fillId="0" borderId="0" xfId="0" applyFont="1" applyAlignment="1">
      <alignment horizontal="right" vertical="center" wrapText="1"/>
    </xf>
    <xf numFmtId="0" fontId="18" fillId="8" borderId="54" xfId="0" applyFont="1" applyFill="1" applyBorder="1" applyAlignment="1" applyProtection="1">
      <alignment horizontal="center" vertical="center"/>
      <protection locked="0"/>
    </xf>
    <xf numFmtId="0" fontId="18" fillId="8" borderId="3" xfId="0" applyFont="1" applyFill="1" applyBorder="1" applyAlignment="1" applyProtection="1">
      <alignment horizontal="center" vertical="center"/>
      <protection locked="0"/>
    </xf>
    <xf numFmtId="0" fontId="18" fillId="8" borderId="7" xfId="0" applyFont="1" applyFill="1" applyBorder="1" applyAlignment="1" applyProtection="1">
      <alignment horizontal="center" vertical="center"/>
      <protection locked="0"/>
    </xf>
    <xf numFmtId="0" fontId="18" fillId="8" borderId="8" xfId="0" applyFont="1" applyFill="1" applyBorder="1" applyAlignment="1" applyProtection="1">
      <alignment horizontal="center" vertical="center"/>
      <protection locked="0"/>
    </xf>
    <xf numFmtId="0" fontId="18" fillId="8" borderId="0" xfId="0" applyFont="1" applyFill="1" applyAlignment="1" applyProtection="1">
      <alignment horizontal="center" vertical="center"/>
      <protection locked="0"/>
    </xf>
    <xf numFmtId="0" fontId="18" fillId="8" borderId="6" xfId="0" applyFont="1" applyFill="1" applyBorder="1" applyAlignment="1" applyProtection="1">
      <alignment horizontal="center" vertical="center"/>
      <protection locked="0"/>
    </xf>
    <xf numFmtId="0" fontId="18" fillId="8" borderId="19" xfId="0" applyFont="1" applyFill="1" applyBorder="1" applyAlignment="1" applyProtection="1">
      <alignment horizontal="left" vertical="center"/>
      <protection locked="0"/>
    </xf>
    <xf numFmtId="0" fontId="18" fillId="8" borderId="20" xfId="0" applyFont="1" applyFill="1" applyBorder="1" applyAlignment="1" applyProtection="1">
      <alignment horizontal="left" vertical="center"/>
      <protection locked="0"/>
    </xf>
    <xf numFmtId="0" fontId="18" fillId="8" borderId="51" xfId="0" applyFont="1" applyFill="1" applyBorder="1" applyAlignment="1" applyProtection="1">
      <alignment horizontal="left" vertical="center"/>
      <protection locked="0"/>
    </xf>
    <xf numFmtId="0" fontId="18" fillId="8" borderId="77" xfId="0" applyFont="1" applyFill="1" applyBorder="1" applyAlignment="1" applyProtection="1">
      <alignment horizontal="left" vertical="center"/>
      <protection locked="0"/>
    </xf>
    <xf numFmtId="0" fontId="18" fillId="8" borderId="79" xfId="0" applyFont="1" applyFill="1" applyBorder="1" applyAlignment="1" applyProtection="1">
      <alignment horizontal="left" vertical="center"/>
      <protection locked="0"/>
    </xf>
    <xf numFmtId="0" fontId="18" fillId="8" borderId="8" xfId="0" applyFont="1" applyFill="1" applyBorder="1" applyAlignment="1" applyProtection="1">
      <alignment horizontal="left" vertical="center"/>
      <protection locked="0"/>
    </xf>
    <xf numFmtId="0" fontId="18" fillId="8" borderId="0" xfId="0" applyFont="1" applyFill="1" applyAlignment="1" applyProtection="1">
      <alignment horizontal="left" vertical="center"/>
      <protection locked="0"/>
    </xf>
    <xf numFmtId="0" fontId="18" fillId="8" borderId="6" xfId="0" applyFont="1" applyFill="1" applyBorder="1" applyAlignment="1" applyProtection="1">
      <alignment horizontal="left" vertical="center"/>
      <protection locked="0"/>
    </xf>
    <xf numFmtId="0" fontId="44" fillId="9" borderId="10" xfId="0" applyFont="1" applyFill="1" applyBorder="1" applyAlignment="1">
      <alignment horizontal="center" vertical="center"/>
    </xf>
    <xf numFmtId="0" fontId="44" fillId="9" borderId="11" xfId="0" applyFont="1" applyFill="1" applyBorder="1" applyAlignment="1">
      <alignment horizontal="center" vertical="center"/>
    </xf>
    <xf numFmtId="0" fontId="44" fillId="9" borderId="50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3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8" borderId="78" xfId="0" applyFont="1" applyFill="1" applyBorder="1" applyAlignment="1" applyProtection="1">
      <alignment horizontal="left" vertical="center"/>
      <protection locked="0"/>
    </xf>
    <xf numFmtId="0" fontId="18" fillId="8" borderId="73" xfId="0" applyFont="1" applyFill="1" applyBorder="1" applyAlignment="1" applyProtection="1">
      <alignment horizontal="left" vertical="center"/>
      <protection locked="0"/>
    </xf>
    <xf numFmtId="0" fontId="18" fillId="8" borderId="74" xfId="0" applyFont="1" applyFill="1" applyBorder="1" applyAlignment="1" applyProtection="1">
      <alignment horizontal="left" vertical="center"/>
      <protection locked="0"/>
    </xf>
    <xf numFmtId="0" fontId="18" fillId="8" borderId="54" xfId="0" applyFont="1" applyFill="1" applyBorder="1" applyAlignment="1" applyProtection="1">
      <alignment horizontal="left" vertical="top" wrapText="1"/>
      <protection locked="0"/>
    </xf>
    <xf numFmtId="0" fontId="18" fillId="8" borderId="3" xfId="0" applyFont="1" applyFill="1" applyBorder="1" applyAlignment="1" applyProtection="1">
      <alignment horizontal="left" vertical="top" wrapText="1"/>
      <protection locked="0"/>
    </xf>
    <xf numFmtId="0" fontId="18" fillId="8" borderId="7" xfId="0" applyFont="1" applyFill="1" applyBorder="1" applyAlignment="1" applyProtection="1">
      <alignment horizontal="left" vertical="top" wrapText="1"/>
      <protection locked="0"/>
    </xf>
    <xf numFmtId="0" fontId="18" fillId="8" borderId="8" xfId="0" applyFont="1" applyFill="1" applyBorder="1" applyAlignment="1" applyProtection="1">
      <alignment horizontal="left" vertical="top" wrapText="1"/>
      <protection locked="0"/>
    </xf>
    <xf numFmtId="0" fontId="18" fillId="8" borderId="0" xfId="0" applyFont="1" applyFill="1" applyAlignment="1" applyProtection="1">
      <alignment horizontal="left" vertical="top" wrapText="1"/>
      <protection locked="0"/>
    </xf>
    <xf numFmtId="0" fontId="18" fillId="8" borderId="6" xfId="0" applyFont="1" applyFill="1" applyBorder="1" applyAlignment="1" applyProtection="1">
      <alignment horizontal="left" vertical="top" wrapText="1"/>
      <protection locked="0"/>
    </xf>
    <xf numFmtId="0" fontId="18" fillId="8" borderId="12" xfId="0" applyFont="1" applyFill="1" applyBorder="1" applyAlignment="1" applyProtection="1">
      <alignment horizontal="left" vertical="top" wrapText="1"/>
      <protection locked="0"/>
    </xf>
    <xf numFmtId="0" fontId="18" fillId="8" borderId="2" xfId="0" applyFont="1" applyFill="1" applyBorder="1" applyAlignment="1" applyProtection="1">
      <alignment horizontal="left" vertical="top" wrapText="1"/>
      <protection locked="0"/>
    </xf>
    <xf numFmtId="0" fontId="18" fillId="8" borderId="47" xfId="0" applyFont="1" applyFill="1" applyBorder="1" applyAlignment="1" applyProtection="1">
      <alignment horizontal="left" vertical="top" wrapText="1"/>
      <protection locked="0"/>
    </xf>
    <xf numFmtId="0" fontId="7" fillId="9" borderId="83" xfId="0" applyFont="1" applyFill="1" applyBorder="1" applyAlignment="1">
      <alignment horizontal="center" vertical="center" wrapText="1"/>
    </xf>
    <xf numFmtId="0" fontId="7" fillId="9" borderId="84" xfId="0" applyFont="1" applyFill="1" applyBorder="1" applyAlignment="1">
      <alignment horizontal="center" vertical="center" wrapText="1"/>
    </xf>
    <xf numFmtId="0" fontId="18" fillId="8" borderId="80" xfId="0" applyFont="1" applyFill="1" applyBorder="1" applyAlignment="1" applyProtection="1">
      <alignment horizontal="left" vertical="center"/>
      <protection locked="0"/>
    </xf>
    <xf numFmtId="0" fontId="7" fillId="9" borderId="83" xfId="0" applyFont="1" applyFill="1" applyBorder="1" applyAlignment="1">
      <alignment horizontal="center" vertical="center"/>
    </xf>
    <xf numFmtId="0" fontId="7" fillId="9" borderId="31" xfId="0" applyFont="1" applyFill="1" applyBorder="1" applyAlignment="1">
      <alignment horizontal="center" vertical="center"/>
    </xf>
    <xf numFmtId="0" fontId="7" fillId="9" borderId="84" xfId="0" applyFont="1" applyFill="1" applyBorder="1" applyAlignment="1">
      <alignment horizontal="center" vertical="center"/>
    </xf>
    <xf numFmtId="0" fontId="44" fillId="0" borderId="0" xfId="0" applyFont="1" applyAlignment="1">
      <alignment horizontal="right" vertical="center" wrapText="1"/>
    </xf>
    <xf numFmtId="0" fontId="65" fillId="9" borderId="14" xfId="0" applyFont="1" applyFill="1" applyBorder="1" applyAlignment="1">
      <alignment horizontal="center" vertical="center"/>
    </xf>
    <xf numFmtId="0" fontId="65" fillId="9" borderId="15" xfId="0" applyFont="1" applyFill="1" applyBorder="1" applyAlignment="1">
      <alignment horizontal="center" vertical="center"/>
    </xf>
    <xf numFmtId="0" fontId="65" fillId="9" borderId="28" xfId="0" applyFont="1" applyFill="1" applyBorder="1" applyAlignment="1">
      <alignment horizontal="center" vertical="center"/>
    </xf>
    <xf numFmtId="0" fontId="65" fillId="9" borderId="60" xfId="0" applyFont="1" applyFill="1" applyBorder="1" applyAlignment="1">
      <alignment horizontal="center" vertical="center"/>
    </xf>
    <xf numFmtId="0" fontId="65" fillId="9" borderId="29" xfId="0" applyFont="1" applyFill="1" applyBorder="1" applyAlignment="1">
      <alignment horizontal="center" vertical="center"/>
    </xf>
    <xf numFmtId="0" fontId="18" fillId="8" borderId="62" xfId="0" applyFont="1" applyFill="1" applyBorder="1" applyAlignment="1" applyProtection="1">
      <alignment horizontal="left" vertical="center"/>
      <protection locked="0"/>
    </xf>
    <xf numFmtId="0" fontId="18" fillId="8" borderId="23" xfId="0" applyFont="1" applyFill="1" applyBorder="1" applyAlignment="1" applyProtection="1">
      <alignment horizontal="left" vertical="center"/>
      <protection locked="0"/>
    </xf>
    <xf numFmtId="0" fontId="18" fillId="8" borderId="49" xfId="0" applyFont="1" applyFill="1" applyBorder="1" applyAlignment="1" applyProtection="1">
      <alignment horizontal="left" vertical="center"/>
      <protection locked="0"/>
    </xf>
    <xf numFmtId="0" fontId="27" fillId="0" borderId="18" xfId="0" applyFont="1" applyBorder="1" applyAlignment="1">
      <alignment horizontal="center" vertical="center"/>
    </xf>
    <xf numFmtId="1" fontId="28" fillId="4" borderId="18" xfId="0" applyNumberFormat="1" applyFont="1" applyFill="1" applyBorder="1" applyAlignment="1" applyProtection="1">
      <alignment horizontal="center" vertical="center"/>
      <protection locked="0"/>
    </xf>
    <xf numFmtId="0" fontId="28" fillId="4" borderId="18" xfId="0" applyFont="1" applyFill="1" applyBorder="1" applyAlignment="1" applyProtection="1">
      <alignment horizontal="center" vertical="center"/>
      <protection locked="0"/>
    </xf>
    <xf numFmtId="0" fontId="88" fillId="4" borderId="23" xfId="0" applyFont="1" applyFill="1" applyBorder="1" applyAlignment="1" applyProtection="1">
      <alignment horizontal="left" vertical="center" shrinkToFit="1"/>
      <protection locked="0"/>
    </xf>
    <xf numFmtId="0" fontId="54" fillId="0" borderId="23" xfId="0" applyFont="1" applyBorder="1" applyAlignment="1">
      <alignment horizontal="center"/>
    </xf>
    <xf numFmtId="0" fontId="54" fillId="0" borderId="24" xfId="0" applyFont="1" applyBorder="1" applyAlignment="1">
      <alignment horizontal="center"/>
    </xf>
    <xf numFmtId="0" fontId="90" fillId="0" borderId="3" xfId="0" applyFont="1" applyBorder="1" applyAlignment="1">
      <alignment horizontal="center" vertical="center" wrapText="1"/>
    </xf>
    <xf numFmtId="0" fontId="90" fillId="0" borderId="23" xfId="0" applyFont="1" applyBorder="1" applyAlignment="1">
      <alignment horizontal="center" vertical="center" wrapText="1"/>
    </xf>
    <xf numFmtId="0" fontId="95" fillId="0" borderId="3" xfId="0" applyFont="1" applyBorder="1" applyAlignment="1">
      <alignment horizontal="center" vertical="center"/>
    </xf>
    <xf numFmtId="169" fontId="88" fillId="0" borderId="23" xfId="6" applyNumberFormat="1" applyFont="1" applyBorder="1" applyAlignment="1" applyProtection="1">
      <alignment horizontal="center" vertical="center"/>
    </xf>
    <xf numFmtId="0" fontId="88" fillId="4" borderId="0" xfId="0" applyFont="1" applyFill="1" applyAlignment="1" applyProtection="1">
      <alignment horizontal="left" vertical="center" shrinkToFit="1"/>
      <protection locked="0"/>
    </xf>
    <xf numFmtId="0" fontId="28" fillId="4" borderId="0" xfId="0" applyFont="1" applyFill="1" applyAlignment="1" applyProtection="1">
      <alignment horizontal="left" vertical="center" shrinkToFit="1"/>
      <protection locked="0"/>
    </xf>
    <xf numFmtId="0" fontId="28" fillId="4" borderId="0" xfId="0" applyFont="1" applyFill="1" applyAlignment="1" applyProtection="1">
      <alignment horizontal="center" vertical="center" shrinkToFit="1"/>
      <protection locked="0"/>
    </xf>
    <xf numFmtId="0" fontId="86" fillId="0" borderId="5" xfId="0" applyFont="1" applyBorder="1" applyAlignment="1">
      <alignment horizontal="right" wrapText="1"/>
    </xf>
    <xf numFmtId="0" fontId="86" fillId="0" borderId="0" xfId="0" applyFont="1" applyAlignment="1">
      <alignment horizontal="right" wrapText="1"/>
    </xf>
    <xf numFmtId="0" fontId="86" fillId="0" borderId="37" xfId="0" applyFont="1" applyBorder="1" applyAlignment="1">
      <alignment horizontal="right" wrapText="1"/>
    </xf>
    <xf numFmtId="0" fontId="86" fillId="0" borderId="23" xfId="0" applyFont="1" applyBorder="1" applyAlignment="1">
      <alignment horizontal="right" wrapText="1"/>
    </xf>
    <xf numFmtId="0" fontId="34" fillId="0" borderId="0" xfId="0" applyFont="1" applyAlignment="1">
      <alignment horizontal="right" vertical="center"/>
    </xf>
    <xf numFmtId="0" fontId="0" fillId="8" borderId="43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88" fillId="0" borderId="37" xfId="0" applyFont="1" applyBorder="1" applyAlignment="1">
      <alignment horizontal="right" vertical="center"/>
    </xf>
    <xf numFmtId="0" fontId="88" fillId="0" borderId="23" xfId="0" applyFont="1" applyBorder="1" applyAlignment="1">
      <alignment horizontal="right" vertical="center"/>
    </xf>
    <xf numFmtId="0" fontId="88" fillId="0" borderId="5" xfId="0" applyFont="1" applyBorder="1" applyAlignment="1">
      <alignment horizontal="right" vertical="center"/>
    </xf>
    <xf numFmtId="0" fontId="88" fillId="0" borderId="0" xfId="0" applyFont="1" applyAlignment="1">
      <alignment horizontal="right" vertical="center"/>
    </xf>
    <xf numFmtId="164" fontId="88" fillId="0" borderId="5" xfId="0" applyNumberFormat="1" applyFont="1" applyBorder="1" applyAlignment="1">
      <alignment horizontal="right" vertical="center"/>
    </xf>
    <xf numFmtId="164" fontId="88" fillId="0" borderId="0" xfId="0" applyNumberFormat="1" applyFont="1" applyAlignment="1">
      <alignment horizontal="right" vertical="center"/>
    </xf>
    <xf numFmtId="165" fontId="88" fillId="0" borderId="5" xfId="0" applyNumberFormat="1" applyFont="1" applyBorder="1" applyAlignment="1">
      <alignment horizontal="right" vertical="center"/>
    </xf>
    <xf numFmtId="165" fontId="88" fillId="0" borderId="0" xfId="0" applyNumberFormat="1" applyFont="1" applyAlignment="1">
      <alignment horizontal="right" vertical="center"/>
    </xf>
    <xf numFmtId="0" fontId="28" fillId="8" borderId="13" xfId="0" applyFont="1" applyFill="1" applyBorder="1" applyAlignment="1" applyProtection="1">
      <alignment horizontal="center" vertical="center" shrinkToFit="1"/>
      <protection locked="0"/>
    </xf>
    <xf numFmtId="0" fontId="28" fillId="8" borderId="31" xfId="0" applyFont="1" applyFill="1" applyBorder="1" applyAlignment="1" applyProtection="1">
      <alignment horizontal="center" vertical="center" shrinkToFit="1"/>
      <protection locked="0"/>
    </xf>
    <xf numFmtId="0" fontId="28" fillId="8" borderId="53" xfId="0" applyFont="1" applyFill="1" applyBorder="1" applyAlignment="1" applyProtection="1">
      <alignment horizontal="center" vertical="center" shrinkToFit="1"/>
      <protection locked="0"/>
    </xf>
    <xf numFmtId="0" fontId="51" fillId="0" borderId="0" xfId="40" applyFont="1" applyBorder="1" applyAlignment="1" applyProtection="1">
      <alignment horizontal="center" vertical="center"/>
    </xf>
    <xf numFmtId="0" fontId="52" fillId="0" borderId="0" xfId="12" applyFont="1" applyBorder="1" applyAlignment="1" applyProtection="1">
      <alignment horizontal="center" vertical="center"/>
    </xf>
    <xf numFmtId="0" fontId="53" fillId="0" borderId="23" xfId="13" applyFont="1" applyBorder="1" applyAlignment="1" applyProtection="1">
      <alignment horizontal="center" vertical="center"/>
    </xf>
    <xf numFmtId="0" fontId="16" fillId="4" borderId="0" xfId="14" applyFill="1" applyBorder="1" applyAlignment="1" applyProtection="1">
      <alignment horizontal="left" vertical="center" shrinkToFit="1"/>
      <protection locked="0"/>
    </xf>
    <xf numFmtId="0" fontId="27" fillId="4" borderId="0" xfId="0" applyFont="1" applyFill="1" applyAlignment="1" applyProtection="1">
      <alignment horizontal="left" vertical="center" shrinkToFit="1"/>
      <protection locked="0"/>
    </xf>
    <xf numFmtId="0" fontId="28" fillId="4" borderId="26" xfId="0" applyFont="1" applyFill="1" applyBorder="1" applyAlignment="1" applyProtection="1">
      <alignment horizontal="left" vertical="center" shrinkToFit="1"/>
      <protection locked="0"/>
    </xf>
  </cellXfs>
  <cellStyles count="42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4" xfId="5" xr:uid="{00000000-0005-0000-0000-000004000000}"/>
    <cellStyle name="Currency" xfId="6" builtinId="4"/>
    <cellStyle name="Currency 2" xfId="7" xr:uid="{00000000-0005-0000-0000-000006000000}"/>
    <cellStyle name="Currency 2 2" xfId="8" xr:uid="{00000000-0005-0000-0000-000007000000}"/>
    <cellStyle name="Currency 3" xfId="9" xr:uid="{00000000-0005-0000-0000-000008000000}"/>
    <cellStyle name="Currency 4" xfId="10" xr:uid="{00000000-0005-0000-0000-000009000000}"/>
    <cellStyle name="Currency 4 2" xfId="11" xr:uid="{00000000-0005-0000-0000-00000A000000}"/>
    <cellStyle name="Heading 1" xfId="12" builtinId="16"/>
    <cellStyle name="Heading 3" xfId="13" builtinId="18"/>
    <cellStyle name="Hyperlink" xfId="14" builtinId="8"/>
    <cellStyle name="Normal" xfId="0" builtinId="0"/>
    <cellStyle name="Normal 2" xfId="15" xr:uid="{00000000-0005-0000-0000-00000F000000}"/>
    <cellStyle name="Normal 2 2" xfId="16" xr:uid="{00000000-0005-0000-0000-000010000000}"/>
    <cellStyle name="Normal 2 2 2" xfId="17" xr:uid="{00000000-0005-0000-0000-000011000000}"/>
    <cellStyle name="Normal 2 2 2 2" xfId="18" xr:uid="{00000000-0005-0000-0000-000012000000}"/>
    <cellStyle name="Normal 2 2 2 2 2" xfId="19" xr:uid="{00000000-0005-0000-0000-000013000000}"/>
    <cellStyle name="Normal 2 2 3" xfId="20" xr:uid="{00000000-0005-0000-0000-000014000000}"/>
    <cellStyle name="Normal 2 2 4" xfId="21" xr:uid="{00000000-0005-0000-0000-000015000000}"/>
    <cellStyle name="Normal 2 3" xfId="22" xr:uid="{00000000-0005-0000-0000-000016000000}"/>
    <cellStyle name="Normal 3" xfId="23" xr:uid="{00000000-0005-0000-0000-000017000000}"/>
    <cellStyle name="Normal 3 2" xfId="24" xr:uid="{00000000-0005-0000-0000-000018000000}"/>
    <cellStyle name="Normal 3 3" xfId="25" xr:uid="{00000000-0005-0000-0000-000019000000}"/>
    <cellStyle name="Normal 35" xfId="26" xr:uid="{00000000-0005-0000-0000-00001A000000}"/>
    <cellStyle name="Normal 4" xfId="27" xr:uid="{00000000-0005-0000-0000-00001B000000}"/>
    <cellStyle name="Normal 5" xfId="28" xr:uid="{00000000-0005-0000-0000-00001C000000}"/>
    <cellStyle name="Normal 5 2" xfId="29" xr:uid="{00000000-0005-0000-0000-00001D000000}"/>
    <cellStyle name="Normal 6" xfId="30" xr:uid="{00000000-0005-0000-0000-00001E000000}"/>
    <cellStyle name="Normal 7" xfId="31" xr:uid="{00000000-0005-0000-0000-00001F000000}"/>
    <cellStyle name="Note 2" xfId="32" xr:uid="{00000000-0005-0000-0000-000020000000}"/>
    <cellStyle name="Percent" xfId="41" builtinId="5"/>
    <cellStyle name="Percent 2" xfId="33" xr:uid="{00000000-0005-0000-0000-000022000000}"/>
    <cellStyle name="PSChar" xfId="34" xr:uid="{00000000-0005-0000-0000-000023000000}"/>
    <cellStyle name="PSDate" xfId="35" xr:uid="{00000000-0005-0000-0000-000024000000}"/>
    <cellStyle name="PSDec" xfId="36" xr:uid="{00000000-0005-0000-0000-000025000000}"/>
    <cellStyle name="PSHeading" xfId="37" xr:uid="{00000000-0005-0000-0000-000026000000}"/>
    <cellStyle name="PSInt" xfId="38" xr:uid="{00000000-0005-0000-0000-000027000000}"/>
    <cellStyle name="PSSpacer" xfId="39" xr:uid="{00000000-0005-0000-0000-000028000000}"/>
    <cellStyle name="Title" xfId="40" builtinId="15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FF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109540</xdr:colOff>
      <xdr:row>0</xdr:row>
      <xdr:rowOff>28577</xdr:rowOff>
    </xdr:from>
    <xdr:to>
      <xdr:col>0</xdr:col>
      <xdr:colOff>603218</xdr:colOff>
      <xdr:row>2</xdr:row>
      <xdr:rowOff>219075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40" y="28577"/>
          <a:ext cx="487328" cy="438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38100</xdr:rowOff>
    </xdr:from>
    <xdr:to>
      <xdr:col>1</xdr:col>
      <xdr:colOff>361950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38100"/>
          <a:ext cx="723900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0</xdr:rowOff>
    </xdr:from>
    <xdr:to>
      <xdr:col>3</xdr:col>
      <xdr:colOff>38101</xdr:colOff>
      <xdr:row>2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0"/>
          <a:ext cx="65722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javascript:submitAction_win0(document.win0,'" TargetMode="External"/><Relationship Id="rId13" Type="http://schemas.openxmlformats.org/officeDocument/2006/relationships/hyperlink" Target="javascript:submitAction_win0(document.win0,'" TargetMode="External"/><Relationship Id="rId18" Type="http://schemas.openxmlformats.org/officeDocument/2006/relationships/hyperlink" Target="javascript:submitAction_win0(document.win0,'" TargetMode="External"/><Relationship Id="rId3" Type="http://schemas.openxmlformats.org/officeDocument/2006/relationships/hyperlink" Target="javascript:submitAction_win0(document.win0,'" TargetMode="External"/><Relationship Id="rId7" Type="http://schemas.openxmlformats.org/officeDocument/2006/relationships/hyperlink" Target="javascript:submitAction_win0(document.win0,'" TargetMode="External"/><Relationship Id="rId12" Type="http://schemas.openxmlformats.org/officeDocument/2006/relationships/hyperlink" Target="javascript:submitAction_win0(document.win0,'" TargetMode="External"/><Relationship Id="rId17" Type="http://schemas.openxmlformats.org/officeDocument/2006/relationships/hyperlink" Target="javascript:submitAction_win0(document.win0,'" TargetMode="External"/><Relationship Id="rId2" Type="http://schemas.openxmlformats.org/officeDocument/2006/relationships/hyperlink" Target="javascript:submitAction_win0(document.win0,'" TargetMode="External"/><Relationship Id="rId16" Type="http://schemas.openxmlformats.org/officeDocument/2006/relationships/hyperlink" Target="javascript:submitAction_win0(document.win0,'" TargetMode="External"/><Relationship Id="rId1" Type="http://schemas.openxmlformats.org/officeDocument/2006/relationships/hyperlink" Target="javascript:submitAction_win0(document.win0,'" TargetMode="External"/><Relationship Id="rId6" Type="http://schemas.openxmlformats.org/officeDocument/2006/relationships/hyperlink" Target="javascript:submitAction_win0(document.win0,'" TargetMode="External"/><Relationship Id="rId11" Type="http://schemas.openxmlformats.org/officeDocument/2006/relationships/hyperlink" Target="javascript:submitAction_win0(document.win0,'" TargetMode="External"/><Relationship Id="rId5" Type="http://schemas.openxmlformats.org/officeDocument/2006/relationships/hyperlink" Target="javascript:submitAction_win0(document.win0,'" TargetMode="External"/><Relationship Id="rId15" Type="http://schemas.openxmlformats.org/officeDocument/2006/relationships/hyperlink" Target="javascript:submitAction_win0(document.win0,'" TargetMode="External"/><Relationship Id="rId10" Type="http://schemas.openxmlformats.org/officeDocument/2006/relationships/hyperlink" Target="javascript:submitAction_win0(document.win0,'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javascript:submitAction_win0(document.win0,'" TargetMode="External"/><Relationship Id="rId9" Type="http://schemas.openxmlformats.org/officeDocument/2006/relationships/hyperlink" Target="javascript:submitAction_win0(document.win0,'" TargetMode="External"/><Relationship Id="rId14" Type="http://schemas.openxmlformats.org/officeDocument/2006/relationships/hyperlink" Target="javascript:submitAction_win0(document.win0,'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M43"/>
  <sheetViews>
    <sheetView showGridLines="0" tabSelected="1" zoomScale="120" zoomScaleNormal="120" workbookViewId="0">
      <selection activeCell="C5" sqref="C5:E5"/>
    </sheetView>
  </sheetViews>
  <sheetFormatPr defaultColWidth="9.1796875" defaultRowHeight="14"/>
  <cols>
    <col min="1" max="1" width="10.1796875" style="1" customWidth="1"/>
    <col min="2" max="2" width="4.81640625" style="1" customWidth="1"/>
    <col min="3" max="4" width="14" style="1" customWidth="1"/>
    <col min="5" max="5" width="1.81640625" style="1" customWidth="1"/>
    <col min="6" max="6" width="5.1796875" style="1" customWidth="1"/>
    <col min="7" max="7" width="6.81640625" style="1" customWidth="1"/>
    <col min="8" max="8" width="10.453125" style="1" customWidth="1"/>
    <col min="9" max="9" width="7" style="1" customWidth="1"/>
    <col min="10" max="10" width="11.1796875" style="1" customWidth="1"/>
    <col min="11" max="11" width="12" style="1" customWidth="1"/>
    <col min="12" max="12" width="8.54296875" style="1" customWidth="1"/>
    <col min="13" max="13" width="13.81640625" style="1" customWidth="1"/>
    <col min="14" max="14" width="2" style="1" customWidth="1"/>
    <col min="15" max="16384" width="9.1796875" style="1"/>
  </cols>
  <sheetData>
    <row r="1" spans="1:13" ht="10" customHeight="1">
      <c r="A1" s="111"/>
      <c r="B1" s="377" t="s">
        <v>1</v>
      </c>
      <c r="C1" s="377"/>
      <c r="D1" s="377"/>
      <c r="E1" s="112"/>
      <c r="F1" s="112"/>
      <c r="G1" s="112"/>
      <c r="H1" s="112"/>
      <c r="I1" s="112"/>
      <c r="J1" s="73" t="s">
        <v>259</v>
      </c>
      <c r="K1" s="371" t="s">
        <v>260</v>
      </c>
      <c r="L1" s="372"/>
      <c r="M1" s="373"/>
    </row>
    <row r="2" spans="1:13" ht="10" customHeight="1">
      <c r="A2" s="113"/>
      <c r="B2" s="378"/>
      <c r="C2" s="378"/>
      <c r="D2" s="378"/>
      <c r="J2" s="433"/>
      <c r="K2" s="435"/>
      <c r="L2" s="436"/>
      <c r="M2" s="437"/>
    </row>
    <row r="3" spans="1:13" ht="20.149999999999999" customHeight="1" thickBot="1">
      <c r="A3" s="113"/>
      <c r="B3" s="12" t="s">
        <v>0</v>
      </c>
      <c r="C3" s="13"/>
      <c r="J3" s="434"/>
      <c r="K3" s="438"/>
      <c r="L3" s="439"/>
      <c r="M3" s="440"/>
    </row>
    <row r="4" spans="1:13" ht="25.5" thickBot="1">
      <c r="A4" s="386" t="s">
        <v>2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8"/>
    </row>
    <row r="5" spans="1:13" s="44" customFormat="1" ht="17.25" customHeight="1">
      <c r="A5" s="104"/>
      <c r="B5" s="77" t="s">
        <v>3</v>
      </c>
      <c r="C5" s="397"/>
      <c r="D5" s="397"/>
      <c r="E5" s="398"/>
      <c r="F5" s="102" t="s">
        <v>288</v>
      </c>
      <c r="G5" s="75"/>
      <c r="H5" s="76"/>
      <c r="I5" s="76"/>
      <c r="J5" s="76"/>
      <c r="K5" s="76"/>
      <c r="L5" s="76"/>
      <c r="M5" s="103"/>
    </row>
    <row r="6" spans="1:13" s="44" customFormat="1" ht="17.25" customHeight="1">
      <c r="A6" s="105"/>
      <c r="B6" s="64" t="s">
        <v>123</v>
      </c>
      <c r="C6" s="399"/>
      <c r="D6" s="400"/>
      <c r="E6" s="401"/>
      <c r="F6" s="455"/>
      <c r="G6" s="456"/>
      <c r="H6" s="456"/>
      <c r="I6" s="456"/>
      <c r="J6" s="456"/>
      <c r="K6" s="456"/>
      <c r="L6" s="456"/>
      <c r="M6" s="457"/>
    </row>
    <row r="7" spans="1:13" s="44" customFormat="1" ht="17.25" customHeight="1">
      <c r="A7" s="105"/>
      <c r="B7" s="64" t="s">
        <v>5</v>
      </c>
      <c r="C7" s="381"/>
      <c r="D7" s="382"/>
      <c r="E7" s="383"/>
      <c r="F7" s="455"/>
      <c r="G7" s="456"/>
      <c r="H7" s="456"/>
      <c r="I7" s="456"/>
      <c r="J7" s="456"/>
      <c r="K7" s="456"/>
      <c r="L7" s="456"/>
      <c r="M7" s="457"/>
    </row>
    <row r="8" spans="1:13" s="44" customFormat="1" ht="17.25" customHeight="1" thickBot="1">
      <c r="A8" s="105"/>
      <c r="B8" s="64" t="s">
        <v>6</v>
      </c>
      <c r="C8" s="384"/>
      <c r="D8" s="384"/>
      <c r="E8" s="385"/>
      <c r="F8" s="458"/>
      <c r="G8" s="459"/>
      <c r="H8" s="459"/>
      <c r="I8" s="459"/>
      <c r="J8" s="459"/>
      <c r="K8" s="459"/>
      <c r="L8" s="459"/>
      <c r="M8" s="460"/>
    </row>
    <row r="9" spans="1:13" s="44" customFormat="1" ht="17.25" customHeight="1">
      <c r="A9" s="105"/>
      <c r="B9" s="78" t="s">
        <v>249</v>
      </c>
      <c r="C9" s="407"/>
      <c r="D9" s="407"/>
      <c r="E9" s="408"/>
      <c r="F9" s="108"/>
      <c r="G9" s="64" t="s">
        <v>29</v>
      </c>
      <c r="H9" s="402"/>
      <c r="I9" s="402"/>
      <c r="J9" s="402"/>
      <c r="K9" s="402"/>
      <c r="L9" s="403"/>
      <c r="M9" s="404"/>
    </row>
    <row r="10" spans="1:13" s="44" customFormat="1" ht="17.25" customHeight="1">
      <c r="A10" s="105"/>
      <c r="B10" s="78" t="s">
        <v>122</v>
      </c>
      <c r="C10" s="407"/>
      <c r="D10" s="407"/>
      <c r="E10" s="408"/>
      <c r="F10" s="484" t="s">
        <v>134</v>
      </c>
      <c r="G10" s="485"/>
      <c r="H10" s="492"/>
      <c r="I10" s="493"/>
      <c r="J10" s="493"/>
      <c r="K10" s="493"/>
      <c r="L10" s="493"/>
      <c r="M10" s="494"/>
    </row>
    <row r="11" spans="1:13" s="44" customFormat="1" ht="17.25" customHeight="1">
      <c r="A11" s="395" t="s">
        <v>124</v>
      </c>
      <c r="B11" s="396"/>
      <c r="C11" s="389"/>
      <c r="D11" s="390"/>
      <c r="E11" s="391"/>
      <c r="F11" s="484"/>
      <c r="G11" s="485"/>
      <c r="H11" s="495"/>
      <c r="I11" s="496"/>
      <c r="J11" s="496"/>
      <c r="K11" s="496"/>
      <c r="L11" s="496"/>
      <c r="M11" s="497"/>
    </row>
    <row r="12" spans="1:13" s="44" customFormat="1" ht="15.75" customHeight="1">
      <c r="A12" s="395"/>
      <c r="B12" s="396"/>
      <c r="C12" s="389"/>
      <c r="D12" s="390"/>
      <c r="E12" s="391"/>
      <c r="F12" s="109"/>
      <c r="G12" s="78" t="s">
        <v>287</v>
      </c>
      <c r="H12" s="491"/>
      <c r="I12" s="491"/>
      <c r="J12" s="491"/>
      <c r="K12" s="491"/>
      <c r="L12" s="491"/>
      <c r="M12" s="110" t="s">
        <v>129</v>
      </c>
    </row>
    <row r="13" spans="1:13" s="44" customFormat="1" ht="21" customHeight="1">
      <c r="A13" s="395"/>
      <c r="B13" s="396"/>
      <c r="C13" s="392"/>
      <c r="D13" s="393"/>
      <c r="E13" s="394"/>
      <c r="F13" s="108"/>
      <c r="G13" s="86" t="s">
        <v>136</v>
      </c>
      <c r="H13" s="409"/>
      <c r="I13" s="410"/>
      <c r="J13" s="410"/>
      <c r="K13" s="410"/>
      <c r="L13" s="411"/>
      <c r="M13" s="430"/>
    </row>
    <row r="14" spans="1:13" s="44" customFormat="1" ht="31.5" customHeight="1">
      <c r="A14" s="395" t="s">
        <v>445</v>
      </c>
      <c r="B14" s="396"/>
      <c r="C14" s="414"/>
      <c r="D14" s="415"/>
      <c r="E14" s="416"/>
      <c r="F14" s="417" t="s">
        <v>285</v>
      </c>
      <c r="G14" s="418"/>
      <c r="H14" s="419"/>
      <c r="I14" s="420"/>
      <c r="J14" s="420"/>
      <c r="K14" s="420"/>
      <c r="L14" s="421"/>
      <c r="M14" s="430"/>
    </row>
    <row r="15" spans="1:13" s="44" customFormat="1" ht="31.5" customHeight="1" thickBot="1">
      <c r="A15" s="106"/>
      <c r="B15" s="107" t="s">
        <v>284</v>
      </c>
      <c r="C15" s="422"/>
      <c r="D15" s="423"/>
      <c r="E15" s="424"/>
      <c r="F15" s="428" t="s">
        <v>286</v>
      </c>
      <c r="G15" s="429"/>
      <c r="H15" s="425"/>
      <c r="I15" s="426"/>
      <c r="J15" s="426"/>
      <c r="K15" s="426"/>
      <c r="L15" s="426"/>
      <c r="M15" s="427"/>
    </row>
    <row r="16" spans="1:13" s="2" customFormat="1" ht="27.75" customHeight="1" thickBot="1">
      <c r="A16" s="367" t="s">
        <v>24</v>
      </c>
      <c r="B16" s="405" t="s">
        <v>9</v>
      </c>
      <c r="C16" s="406"/>
      <c r="D16" s="406"/>
      <c r="E16" s="406"/>
      <c r="F16" s="369" t="s">
        <v>246</v>
      </c>
      <c r="G16" s="369" t="s">
        <v>244</v>
      </c>
      <c r="H16" s="368" t="s">
        <v>245</v>
      </c>
      <c r="I16" s="369" t="s">
        <v>247</v>
      </c>
      <c r="J16" s="376" t="s">
        <v>8</v>
      </c>
      <c r="K16" s="376"/>
      <c r="L16" s="376"/>
      <c r="M16" s="370" t="s">
        <v>7</v>
      </c>
    </row>
    <row r="17" spans="1:13" s="43" customFormat="1" ht="24.75" customHeight="1">
      <c r="A17" s="114"/>
      <c r="B17" s="431"/>
      <c r="C17" s="432"/>
      <c r="D17" s="432"/>
      <c r="E17" s="432"/>
      <c r="F17" s="45"/>
      <c r="G17" s="45"/>
      <c r="H17" s="48"/>
      <c r="I17" s="67"/>
      <c r="J17" s="379"/>
      <c r="K17" s="380"/>
      <c r="L17" s="57" t="str">
        <f>IF(ISERROR(VLOOKUP($J17,ReqData!$B$89:$C$244,2,FALSE)),"",(VLOOKUP($J17,ReqData!$B$89:$C$244,2,FALSE)))</f>
        <v/>
      </c>
      <c r="M17" s="115" t="str">
        <f>IF(H17="","",(F17*H17)+((F17*H17)*I17))</f>
        <v/>
      </c>
    </row>
    <row r="18" spans="1:13" s="43" customFormat="1" ht="24.75" customHeight="1">
      <c r="A18" s="116"/>
      <c r="B18" s="374"/>
      <c r="C18" s="375"/>
      <c r="D18" s="375"/>
      <c r="E18" s="375"/>
      <c r="F18" s="46"/>
      <c r="G18" s="46"/>
      <c r="H18" s="68"/>
      <c r="I18" s="67"/>
      <c r="J18" s="489"/>
      <c r="K18" s="490"/>
      <c r="L18" s="58" t="str">
        <f>IF(ISERROR(VLOOKUP($J18,ReqData!$B$89:$C$244,2,FALSE)),"",(VLOOKUP($J18,ReqData!$B$89:$C$244,2,FALSE)))</f>
        <v/>
      </c>
      <c r="M18" s="117" t="str">
        <f t="shared" ref="M18:M28" si="0">IF(H18="","",(F18*H18)+((F18*H18)*I18))</f>
        <v/>
      </c>
    </row>
    <row r="19" spans="1:13" s="43" customFormat="1" ht="24.75" customHeight="1">
      <c r="A19" s="118"/>
      <c r="B19" s="374"/>
      <c r="C19" s="375"/>
      <c r="D19" s="375"/>
      <c r="E19" s="375"/>
      <c r="F19" s="46"/>
      <c r="G19" s="46"/>
      <c r="H19" s="68"/>
      <c r="I19" s="67"/>
      <c r="J19" s="412"/>
      <c r="K19" s="413"/>
      <c r="L19" s="58" t="str">
        <f>IF(ISERROR(VLOOKUP($J19,ReqData!$B$89:$C$244,2,FALSE)),"",(VLOOKUP($J19,ReqData!$B$89:$C$244,2,FALSE)))</f>
        <v/>
      </c>
      <c r="M19" s="115" t="str">
        <f t="shared" si="0"/>
        <v/>
      </c>
    </row>
    <row r="20" spans="1:13" s="43" customFormat="1" ht="24.75" customHeight="1">
      <c r="A20" s="118"/>
      <c r="B20" s="374"/>
      <c r="C20" s="375"/>
      <c r="D20" s="375"/>
      <c r="E20" s="375"/>
      <c r="F20" s="46"/>
      <c r="G20" s="46"/>
      <c r="H20" s="68"/>
      <c r="I20" s="67"/>
      <c r="J20" s="412"/>
      <c r="K20" s="413"/>
      <c r="L20" s="58" t="str">
        <f>IF(ISERROR(VLOOKUP($J20,ReqData!$B$89:$C$244,2,FALSE)),"",(VLOOKUP($J20,ReqData!$B$89:$C$244,2,FALSE)))</f>
        <v/>
      </c>
      <c r="M20" s="115" t="str">
        <f t="shared" si="0"/>
        <v/>
      </c>
    </row>
    <row r="21" spans="1:13" s="43" customFormat="1" ht="24.75" customHeight="1">
      <c r="A21" s="118"/>
      <c r="B21" s="374"/>
      <c r="C21" s="375"/>
      <c r="D21" s="375"/>
      <c r="E21" s="375"/>
      <c r="F21" s="46"/>
      <c r="G21" s="46"/>
      <c r="H21" s="68"/>
      <c r="I21" s="67"/>
      <c r="J21" s="412"/>
      <c r="K21" s="413"/>
      <c r="L21" s="58" t="str">
        <f>IF(ISERROR(VLOOKUP($J21,ReqData!$B$89:$C$244,2,FALSE)),"",(VLOOKUP($J21,ReqData!$B$89:$C$244,2,FALSE)))</f>
        <v/>
      </c>
      <c r="M21" s="115" t="str">
        <f t="shared" si="0"/>
        <v/>
      </c>
    </row>
    <row r="22" spans="1:13" s="43" customFormat="1" ht="24.75" customHeight="1">
      <c r="A22" s="118"/>
      <c r="B22" s="374"/>
      <c r="C22" s="375"/>
      <c r="D22" s="375"/>
      <c r="E22" s="375"/>
      <c r="F22" s="46"/>
      <c r="G22" s="46"/>
      <c r="H22" s="68"/>
      <c r="I22" s="67"/>
      <c r="J22" s="412"/>
      <c r="K22" s="413"/>
      <c r="L22" s="58" t="str">
        <f>IF(ISERROR(VLOOKUP($J22,ReqData!$B$89:$C$244,2,FALSE)),"",(VLOOKUP($J22,ReqData!$B$89:$C$244,2,FALSE)))</f>
        <v/>
      </c>
      <c r="M22" s="115" t="str">
        <f t="shared" si="0"/>
        <v/>
      </c>
    </row>
    <row r="23" spans="1:13" s="43" customFormat="1" ht="24.75" customHeight="1">
      <c r="A23" s="118"/>
      <c r="B23" s="374"/>
      <c r="C23" s="375"/>
      <c r="D23" s="375"/>
      <c r="E23" s="375"/>
      <c r="F23" s="46"/>
      <c r="G23" s="46"/>
      <c r="H23" s="68"/>
      <c r="I23" s="67"/>
      <c r="J23" s="412"/>
      <c r="K23" s="413"/>
      <c r="L23" s="59" t="str">
        <f>IF(ISERROR(VLOOKUP($J23,ReqData!$B$89:$C$244,2,FALSE)),"",(VLOOKUP($J23,ReqData!$B$89:$C$244,2,FALSE)))</f>
        <v/>
      </c>
      <c r="M23" s="115" t="str">
        <f t="shared" si="0"/>
        <v/>
      </c>
    </row>
    <row r="24" spans="1:13" s="43" customFormat="1" ht="24.75" customHeight="1">
      <c r="A24" s="118"/>
      <c r="B24" s="374"/>
      <c r="C24" s="375"/>
      <c r="D24" s="375"/>
      <c r="E24" s="375"/>
      <c r="F24" s="46"/>
      <c r="G24" s="46"/>
      <c r="H24" s="68"/>
      <c r="I24" s="67"/>
      <c r="J24" s="412"/>
      <c r="K24" s="413"/>
      <c r="L24" s="59" t="str">
        <f>IF(ISERROR(VLOOKUP($J24,ReqData!$B$89:$C$244,2,FALSE)),"",(VLOOKUP($J24,ReqData!$B$89:$C$244,2,FALSE)))</f>
        <v/>
      </c>
      <c r="M24" s="115" t="str">
        <f t="shared" si="0"/>
        <v/>
      </c>
    </row>
    <row r="25" spans="1:13" s="43" customFormat="1" ht="24.75" customHeight="1">
      <c r="A25" s="118"/>
      <c r="B25" s="374"/>
      <c r="C25" s="375"/>
      <c r="D25" s="375"/>
      <c r="E25" s="375"/>
      <c r="F25" s="46"/>
      <c r="G25" s="46"/>
      <c r="H25" s="68"/>
      <c r="I25" s="67"/>
      <c r="J25" s="412"/>
      <c r="K25" s="413"/>
      <c r="L25" s="59" t="str">
        <f>IF(ISERROR(VLOOKUP($J25,ReqData!$B$89:$C$244,2,FALSE)),"",(VLOOKUP($J25,ReqData!$B$89:$C$244,2,FALSE)))</f>
        <v/>
      </c>
      <c r="M25" s="115" t="str">
        <f t="shared" si="0"/>
        <v/>
      </c>
    </row>
    <row r="26" spans="1:13" s="43" customFormat="1" ht="24.75" customHeight="1">
      <c r="A26" s="118"/>
      <c r="B26" s="374"/>
      <c r="C26" s="375"/>
      <c r="D26" s="375"/>
      <c r="E26" s="375"/>
      <c r="F26" s="46"/>
      <c r="G26" s="46"/>
      <c r="H26" s="68"/>
      <c r="I26" s="67"/>
      <c r="J26" s="412"/>
      <c r="K26" s="413"/>
      <c r="L26" s="59" t="str">
        <f>IF(ISERROR(VLOOKUP($J26,ReqData!$B$89:$C$244,2,FALSE)),"",(VLOOKUP($J26,ReqData!$B$89:$C$244,2,FALSE)))</f>
        <v/>
      </c>
      <c r="M26" s="115" t="str">
        <f t="shared" si="0"/>
        <v/>
      </c>
    </row>
    <row r="27" spans="1:13" s="43" customFormat="1" ht="24.75" customHeight="1">
      <c r="A27" s="118"/>
      <c r="B27" s="374"/>
      <c r="C27" s="375"/>
      <c r="D27" s="375"/>
      <c r="E27" s="502"/>
      <c r="F27" s="46"/>
      <c r="G27" s="46"/>
      <c r="H27" s="68"/>
      <c r="I27" s="67"/>
      <c r="J27" s="412"/>
      <c r="K27" s="413"/>
      <c r="L27" s="59" t="str">
        <f>IF(ISERROR(VLOOKUP($J27,ReqData!$B$89:$C$244,2,FALSE)),"",(VLOOKUP($J27,ReqData!$B$89:$C$244,2,FALSE)))</f>
        <v/>
      </c>
      <c r="M27" s="115" t="str">
        <f t="shared" si="0"/>
        <v/>
      </c>
    </row>
    <row r="28" spans="1:13" s="43" customFormat="1" ht="24.75" customHeight="1" thickBot="1">
      <c r="A28" s="119"/>
      <c r="B28" s="500"/>
      <c r="C28" s="501"/>
      <c r="D28" s="501"/>
      <c r="E28" s="501"/>
      <c r="F28" s="47"/>
      <c r="G28" s="47"/>
      <c r="H28" s="69"/>
      <c r="I28" s="67"/>
      <c r="J28" s="450"/>
      <c r="K28" s="451"/>
      <c r="L28" s="60" t="str">
        <f>IF(ISERROR(VLOOKUP($J28,ReqData!$B$89:$C$244,2,FALSE)),"",(VLOOKUP($J28,ReqData!$B$89:$C$244,2,FALSE)))</f>
        <v/>
      </c>
      <c r="M28" s="120" t="str">
        <f t="shared" si="0"/>
        <v/>
      </c>
    </row>
    <row r="29" spans="1:13" s="43" customFormat="1" ht="17.25" customHeight="1">
      <c r="A29" s="121"/>
      <c r="B29" s="461"/>
      <c r="C29" s="461"/>
      <c r="D29" s="461"/>
      <c r="E29" s="461"/>
      <c r="F29" s="54"/>
      <c r="G29" s="54"/>
      <c r="H29" s="55"/>
      <c r="I29" s="56"/>
      <c r="J29" s="452" t="s">
        <v>242</v>
      </c>
      <c r="K29" s="453"/>
      <c r="L29" s="49" t="s">
        <v>262</v>
      </c>
      <c r="M29" s="122"/>
    </row>
    <row r="30" spans="1:13" s="43" customFormat="1" ht="17.25" customHeight="1" thickBot="1">
      <c r="A30" s="123"/>
      <c r="B30" s="454"/>
      <c r="C30" s="454"/>
      <c r="D30" s="454"/>
      <c r="E30" s="454"/>
      <c r="F30" s="51"/>
      <c r="G30" s="51"/>
      <c r="H30" s="52"/>
      <c r="I30" s="53"/>
      <c r="J30" s="498" t="s">
        <v>243</v>
      </c>
      <c r="K30" s="499"/>
      <c r="L30" s="50" t="s">
        <v>263</v>
      </c>
      <c r="M30" s="124"/>
    </row>
    <row r="31" spans="1:13" ht="28.5" customHeight="1" thickBot="1">
      <c r="A31" s="125"/>
      <c r="B31" s="61"/>
      <c r="C31" s="62"/>
      <c r="D31" s="62"/>
      <c r="E31" s="62"/>
      <c r="F31" s="62"/>
      <c r="G31" s="62"/>
      <c r="H31" s="62"/>
      <c r="I31" s="62"/>
      <c r="J31" s="63"/>
      <c r="K31" s="63"/>
      <c r="L31" s="64" t="s">
        <v>264</v>
      </c>
      <c r="M31" s="126">
        <f>SUM(M17:M30)</f>
        <v>0</v>
      </c>
    </row>
    <row r="32" spans="1:13" ht="29.25" customHeight="1" thickTop="1">
      <c r="A32" s="127"/>
      <c r="B32" s="65"/>
      <c r="C32" s="65"/>
      <c r="D32" s="65"/>
      <c r="E32" s="66"/>
      <c r="F32" s="87"/>
      <c r="G32" s="87"/>
      <c r="H32" s="87"/>
      <c r="I32" s="66"/>
      <c r="L32" s="79"/>
      <c r="M32" s="128" t="str">
        <f t="array" ref="M32">IF(OR(A17:A30={"Public Works","Service"}),"CONTACT PURCHASING FOR ASSISTANCE",IF(A30="Service","CONTACT PURCHASING FOR ASSISTANCE",IF(M31&gt;49999,"FORMAL BID PROCESS REQUIRED",IF(M31&gt;14999,"THREE WRITTEN QUOTES AND P.O. REQUIRED",IF(M31&gt;4999,"THREE QUOTES AND P.O. REQUIRED",IF(M31&gt;399,"PURCHASE ORDER REQUIRED",""))))))</f>
        <v/>
      </c>
    </row>
    <row r="33" spans="1:13" ht="29.25" customHeight="1">
      <c r="A33" s="129" t="s">
        <v>126</v>
      </c>
      <c r="F33" s="88" t="s">
        <v>183</v>
      </c>
      <c r="J33" s="443" t="str">
        <f>IF(M32="CONTACT PURCHASING FOR ASSISTANCE","BEFORE SCHEDULING WORK, Call Parks Purchasing or email Parks-Finance@RivCo.org for assistance",IF(M32="PURCHASE ORDER REQUIRED","BEFORE MAKING A PURCHASE, call Parks Purchasing or email Parks-Finance@RivCo.org for P.O. #.",IF(M32="Three Quotes and P.O. Required","BEFORE MAKING A PURCHASE, Complete Bid Summary Sheet, then call Parks Purchasing or email Parks-Finance@RivCo.org for P.O. #. ",IF(M32="Three Written Quotes and P.O. Required","BEFORE MAKING A PURCHASE, Obtain three written quotes, Complete Bid Summary Sheet, then call Parks Purchasing or email Parks-Finance@RivCo.org for P.O. #. ",IF(M32="Formal Bid Process Required","Call Parks Purchasing or email Parks-Finance@RivCo.org to start formal bid process","")))))</f>
        <v/>
      </c>
      <c r="K33" s="443"/>
      <c r="L33" s="443"/>
      <c r="M33" s="444"/>
    </row>
    <row r="34" spans="1:13" ht="17.25" customHeight="1">
      <c r="A34" s="127"/>
      <c r="B34" s="65"/>
      <c r="C34" s="65"/>
      <c r="D34" s="65"/>
      <c r="F34" s="65"/>
      <c r="G34" s="65"/>
      <c r="H34" s="65"/>
      <c r="J34" s="443"/>
      <c r="K34" s="443"/>
      <c r="L34" s="443"/>
      <c r="M34" s="444"/>
    </row>
    <row r="35" spans="1:13" s="11" customFormat="1" ht="25.5" customHeight="1" thickBot="1">
      <c r="A35" s="129" t="s">
        <v>127</v>
      </c>
      <c r="F35" s="89" t="s">
        <v>183</v>
      </c>
      <c r="G35" s="1"/>
      <c r="H35" s="1"/>
      <c r="M35" s="130"/>
    </row>
    <row r="36" spans="1:13" s="10" customFormat="1">
      <c r="A36" s="445" t="s">
        <v>125</v>
      </c>
      <c r="B36" s="446"/>
      <c r="C36" s="446"/>
      <c r="D36" s="446"/>
      <c r="E36" s="447" t="s">
        <v>241</v>
      </c>
      <c r="F36" s="448"/>
      <c r="G36" s="448"/>
      <c r="H36" s="448"/>
      <c r="I36" s="448"/>
      <c r="J36" s="448"/>
      <c r="K36" s="448"/>
      <c r="L36" s="448"/>
      <c r="M36" s="449"/>
    </row>
    <row r="37" spans="1:13" s="44" customFormat="1" ht="24" customHeight="1">
      <c r="A37" s="131" t="s">
        <v>128</v>
      </c>
      <c r="B37" s="441"/>
      <c r="C37" s="441"/>
      <c r="D37" s="441"/>
      <c r="E37" s="464"/>
      <c r="F37" s="465"/>
      <c r="G37" s="465"/>
      <c r="H37" s="465"/>
      <c r="I37" s="465"/>
      <c r="J37" s="465"/>
      <c r="K37" s="465"/>
      <c r="L37" s="465"/>
      <c r="M37" s="466"/>
    </row>
    <row r="38" spans="1:13" s="44" customFormat="1" ht="24" customHeight="1">
      <c r="A38" s="132" t="s">
        <v>258</v>
      </c>
      <c r="B38" s="441"/>
      <c r="C38" s="442"/>
      <c r="D38" s="100"/>
      <c r="E38" s="464"/>
      <c r="F38" s="465"/>
      <c r="G38" s="465"/>
      <c r="H38" s="465"/>
      <c r="I38" s="465"/>
      <c r="J38" s="465"/>
      <c r="K38" s="465"/>
      <c r="L38" s="465"/>
      <c r="M38" s="466"/>
    </row>
    <row r="39" spans="1:13" s="44" customFormat="1" ht="24" customHeight="1">
      <c r="A39" s="132" t="s">
        <v>257</v>
      </c>
      <c r="B39" s="486"/>
      <c r="C39" s="486"/>
      <c r="D39" s="486"/>
      <c r="E39" s="464"/>
      <c r="F39" s="465"/>
      <c r="G39" s="465"/>
      <c r="H39" s="465"/>
      <c r="I39" s="465"/>
      <c r="J39" s="465"/>
      <c r="K39" s="465"/>
      <c r="L39" s="465"/>
      <c r="M39" s="466"/>
    </row>
    <row r="40" spans="1:13" ht="6.75" customHeight="1" thickBot="1">
      <c r="A40" s="133"/>
      <c r="B40" s="14"/>
      <c r="C40" s="14"/>
      <c r="D40" s="14"/>
      <c r="E40" s="467"/>
      <c r="F40" s="468"/>
      <c r="G40" s="468"/>
      <c r="H40" s="468"/>
      <c r="I40" s="468"/>
      <c r="J40" s="468"/>
      <c r="K40" s="468"/>
      <c r="L40" s="468"/>
      <c r="M40" s="469"/>
    </row>
    <row r="41" spans="1:13" s="83" customFormat="1" ht="9" customHeight="1">
      <c r="A41" s="487" t="s">
        <v>20</v>
      </c>
      <c r="B41" s="488"/>
      <c r="C41" s="81" t="s">
        <v>21</v>
      </c>
      <c r="D41" s="82" t="s">
        <v>22</v>
      </c>
      <c r="E41" s="479" t="s">
        <v>446</v>
      </c>
      <c r="F41" s="480"/>
      <c r="G41" s="480"/>
      <c r="H41" s="481"/>
      <c r="I41" s="479" t="s">
        <v>273</v>
      </c>
      <c r="J41" s="481"/>
      <c r="K41" s="470" t="s">
        <v>256</v>
      </c>
      <c r="L41" s="471"/>
      <c r="M41" s="472"/>
    </row>
    <row r="42" spans="1:13" s="61" customFormat="1" ht="23.25" customHeight="1" thickBot="1">
      <c r="A42" s="462" t="str">
        <f>IF(ISERROR(VLOOKUP($C$11,ReqData!$B$6:$E$79,2,FALSE)),"",(VLOOKUP($C$11,ReqData!$B$6:$E$79,2,FALSE)))</f>
        <v/>
      </c>
      <c r="B42" s="463"/>
      <c r="C42" s="84" t="str">
        <f>IF(ISERROR(VLOOKUP($C$11,ReqData!$B$6:$E$79,3,FALSE)),"",(VLOOKUP($C$11,ReqData!$B$6:$E$79,3,FALSE)))</f>
        <v/>
      </c>
      <c r="D42" s="85" t="str">
        <f>IF(ISERROR(VLOOKUP($C$11,ReqData!$B$6:$E$79,4,FALSE)),"",IF((VLOOKUP($C$11,ReqData!$B$6:$E$79,4,FALSE))=0,"",((VLOOKUP($C$11,ReqData!$B$6:$E$79,4,FALSE)))))</f>
        <v/>
      </c>
      <c r="E42" s="476" t="str">
        <f>IF(C11="INTERPRETIVE-ALAMOS SCHOOLHOUSE","PK-ALAMOS",IF(ISERROR(VLOOKUP(C14,ReqData!B264:C419,2,FALSE)),"",(VLOOKUP(C14,ReqData!B264:C419,2,FALSE))))</f>
        <v/>
      </c>
      <c r="F42" s="477"/>
      <c r="G42" s="477"/>
      <c r="H42" s="478"/>
      <c r="I42" s="482"/>
      <c r="J42" s="483"/>
      <c r="K42" s="473"/>
      <c r="L42" s="474"/>
      <c r="M42" s="475"/>
    </row>
    <row r="43" spans="1:13">
      <c r="A43" s="74" t="s">
        <v>790</v>
      </c>
    </row>
  </sheetData>
  <sheetProtection algorithmName="SHA-512" hashValue="1bx+djFLSKq2feXgJWkPdzcq5p+0oxCXIf7lg+W5covj20hVWtNH+G7fWq5pM4M6X9AQTOdUf8DpBLeVxBJbMQ==" saltValue="ZwVSeO7WtczabaDHNnPtoQ==" spinCount="100000" sheet="1" selectLockedCells="1"/>
  <mergeCells count="73">
    <mergeCell ref="F10:G11"/>
    <mergeCell ref="B39:D39"/>
    <mergeCell ref="A41:B41"/>
    <mergeCell ref="J18:K18"/>
    <mergeCell ref="C10:E10"/>
    <mergeCell ref="H12:L12"/>
    <mergeCell ref="H10:M10"/>
    <mergeCell ref="H11:M11"/>
    <mergeCell ref="J30:K30"/>
    <mergeCell ref="J20:K20"/>
    <mergeCell ref="B23:E23"/>
    <mergeCell ref="B28:E28"/>
    <mergeCell ref="B27:E27"/>
    <mergeCell ref="B20:E20"/>
    <mergeCell ref="J25:K25"/>
    <mergeCell ref="J26:K26"/>
    <mergeCell ref="B29:E29"/>
    <mergeCell ref="A42:B42"/>
    <mergeCell ref="E37:M40"/>
    <mergeCell ref="K41:M41"/>
    <mergeCell ref="K42:M42"/>
    <mergeCell ref="E42:H42"/>
    <mergeCell ref="E41:H41"/>
    <mergeCell ref="I42:J42"/>
    <mergeCell ref="I41:J41"/>
    <mergeCell ref="B21:E21"/>
    <mergeCell ref="J2:J3"/>
    <mergeCell ref="K2:M3"/>
    <mergeCell ref="B38:C38"/>
    <mergeCell ref="B37:D37"/>
    <mergeCell ref="J33:M34"/>
    <mergeCell ref="A36:D36"/>
    <mergeCell ref="E36:M36"/>
    <mergeCell ref="B24:E24"/>
    <mergeCell ref="J24:K24"/>
    <mergeCell ref="J27:K27"/>
    <mergeCell ref="J28:K28"/>
    <mergeCell ref="J29:K29"/>
    <mergeCell ref="B30:E30"/>
    <mergeCell ref="J19:K19"/>
    <mergeCell ref="F6:M8"/>
    <mergeCell ref="H13:L13"/>
    <mergeCell ref="J23:K23"/>
    <mergeCell ref="B25:E25"/>
    <mergeCell ref="A14:B14"/>
    <mergeCell ref="C14:E14"/>
    <mergeCell ref="F14:G14"/>
    <mergeCell ref="H14:L14"/>
    <mergeCell ref="C15:E15"/>
    <mergeCell ref="H15:M15"/>
    <mergeCell ref="F15:G15"/>
    <mergeCell ref="M13:M14"/>
    <mergeCell ref="B22:E22"/>
    <mergeCell ref="J22:K22"/>
    <mergeCell ref="B19:E19"/>
    <mergeCell ref="B17:E17"/>
    <mergeCell ref="J21:K21"/>
    <mergeCell ref="K1:M1"/>
    <mergeCell ref="B26:E26"/>
    <mergeCell ref="J16:L16"/>
    <mergeCell ref="B18:E18"/>
    <mergeCell ref="B1:D2"/>
    <mergeCell ref="J17:K17"/>
    <mergeCell ref="C7:E7"/>
    <mergeCell ref="C8:E8"/>
    <mergeCell ref="A4:M4"/>
    <mergeCell ref="C11:E13"/>
    <mergeCell ref="A11:B13"/>
    <mergeCell ref="C5:E5"/>
    <mergeCell ref="C6:E6"/>
    <mergeCell ref="H9:M9"/>
    <mergeCell ref="B16:E16"/>
    <mergeCell ref="C9:E9"/>
  </mergeCells>
  <conditionalFormatting sqref="M13:M14">
    <cfRule type="containsText" dxfId="24" priority="1" operator="containsText" text="NEW">
      <formula>NOT(ISERROR(SEARCH("NEW",M13)))</formula>
    </cfRule>
  </conditionalFormatting>
  <dataValidations xWindow="718" yWindow="278" count="25">
    <dataValidation allowBlank="1" showInputMessage="1" showErrorMessage="1" promptTitle="DESCRIPTION" prompt="Include a description of the item to be purchased. Include details such as item #, quantity, make, model, etc." sqref="F29:I30 B17:E30" xr:uid="{E327AC40-6EDD-4B54-B0D0-F47C12BA7BCE}"/>
    <dataValidation allowBlank="1" showErrorMessage="1" promptTitle="PURPOSE" prompt="Please provide a brief description of the reason why this purchase requisition is being made." sqref="C41:C42" xr:uid="{9E23266D-5BF1-4CCB-A174-579C234445AE}"/>
    <dataValidation allowBlank="1" showInputMessage="1" showErrorMessage="1" promptTitle="DATE NEEDED" prompt="Enter the latest date the goods/services should be received." sqref="C8:D8" xr:uid="{4A6188FF-855E-44D7-A936-C0C6E4FE1416}"/>
    <dataValidation allowBlank="1" showInputMessage="1" showErrorMessage="1" promptTitle="CONTACT INFO" prompt="Provide a phone number or email address to best contact the requestor." sqref="C6:E6" xr:uid="{474DC5C0-C39B-4EDE-92D6-B0075812BD00}"/>
    <dataValidation allowBlank="1" showInputMessage="1" showErrorMessage="1" promptTitle="DATE PREPARED" prompt="Enter the date this requisition was prepared." sqref="C7:E7" xr:uid="{7DD2DC30-2960-49C7-ABEE-2AE56C6A3B2B}"/>
    <dataValidation allowBlank="1" showInputMessage="1" showErrorMessage="1" promptTitle="REQUESTOR" prompt="Enter the name of the District employee creating this purchase requisition." sqref="C5:E5" xr:uid="{319EA317-1B96-4B69-9A54-CF1A7516EA58}"/>
    <dataValidation allowBlank="1" showInputMessage="1" showErrorMessage="1" promptTitle="AMOUNT NOT TO EXCEED" prompt="Enter the amount, including taxes where appliable, that this purchase will not exceed." sqref="M29:M30" xr:uid="{8B81B32A-599B-4D77-B182-3C2E0537E66C}"/>
    <dataValidation allowBlank="1" showErrorMessage="1" promptTitle="ACCOUNT" prompt="Select an expenditure account from the list." sqref="J29:K30" xr:uid="{DC7D83E7-E0F1-4AEC-BD71-2072267D4A74}"/>
    <dataValidation allowBlank="1" showInputMessage="1" showErrorMessage="1" promptTitle="VENDOR" prompt="Provide the name of the preferred vendor." sqref="G12" xr:uid="{F1BADB6C-9C0D-4E47-8183-5F473E9DF626}"/>
    <dataValidation allowBlank="1" showInputMessage="1" showErrorMessage="1" promptTitle="VENDOR ADDRESS:" prompt="Provide the vendor's billing address." sqref="H10" xr:uid="{C6392CEA-E305-4D2D-A43D-3066858303DD}"/>
    <dataValidation type="list" allowBlank="1" showInputMessage="1" showErrorMessage="1" promptTitle="DELIVERY" prompt="If Purchase method is BY PURCHASING, please select a delivery method from the list. " sqref="C10:E10" xr:uid="{77437863-8F48-4B05-8907-C15E7B617DB0}">
      <formula1>Delivery</formula1>
    </dataValidation>
    <dataValidation type="list" allowBlank="1" showInputMessage="1" showErrorMessage="1" promptTitle="PROGRAM AREA" prompt="Select the Program Area from the list that should be charged for this purchase." sqref="C11" xr:uid="{0E90D080-AB45-41F9-964B-D6AEB632A847}">
      <formula1>Program</formula1>
    </dataValidation>
    <dataValidation type="list" allowBlank="1" showInputMessage="1" showErrorMessage="1" promptTitle="PURCHASE" prompt="Select a purchase method from the list. " sqref="C9:E9" xr:uid="{CAD5E010-6946-4788-985E-3637E52DF7BD}">
      <formula1>Purchase</formula1>
    </dataValidation>
    <dataValidation allowBlank="1" showInputMessage="1" showErrorMessage="1" promptTitle="VENDOR" prompt="Provide the name of the perferred vendor." sqref="H9:M9" xr:uid="{BF68092D-B66B-42A5-A40F-8B6D842A013D}"/>
    <dataValidation allowBlank="1" showErrorMessage="1" promptTitle="PROJECT CODE" prompt="Select a project code if this should be charged to either a CIP project or a Community Event. " sqref="E42" xr:uid="{883A88C1-BF9B-4D0B-A035-7629F04BC368}"/>
    <dataValidation allowBlank="1" showInputMessage="1" showErrorMessage="1" promptTitle="PURPOSE STATEMENT" prompt="Briefly state WHY this purchase is being requested._x000a__x000a_It should be clear enough so anyone reviewing this document will understand the business nature and purpose for this expenditure." sqref="F6:M8" xr:uid="{FEC10E7B-4480-4283-A96C-030118D54126}"/>
    <dataValidation allowBlank="1" showErrorMessage="1" sqref="H14:L14" xr:uid="{D9F4308C-FA19-43D2-97EF-A78D2C00C401}"/>
    <dataValidation allowBlank="1" showErrorMessage="1" promptTitle="AMOUNT NOT TO EXCEED" prompt="Enter the amount, including taxes where appliable, that this purchase will not exceed." sqref="M17:M28" xr:uid="{3236A4D4-3DCB-4F0B-89A3-4EF4610A06A1}"/>
    <dataValidation allowBlank="1" showInputMessage="1" showErrorMessage="1" promptTitle="QUANTITY" prompt="Enter the quantity needed for this item." sqref="F17:F28" xr:uid="{4017948B-A4A7-4DFB-B42C-EE9FA49C1D4F}"/>
    <dataValidation allowBlank="1" showInputMessage="1" showErrorMessage="1" promptTitle="UNIT" prompt="Enter a number to describe how many of this item are included in a single unit. _x000a__x000a_Example: If you can only purchase the item in lots of a dozen, enter &quot;1&quot; in QTY and &quot;12&quot; in UNIT." sqref="G17:G28" xr:uid="{B41BA285-35D2-4118-9346-0651B5963C67}"/>
    <dataValidation allowBlank="1" showInputMessage="1" showErrorMessage="1" promptTitle="PRICE" prompt="Enter the price per unit, not including tax." sqref="H17:H28" xr:uid="{56317E69-49FB-4630-BD52-2FBE38011099}"/>
    <dataValidation type="list" allowBlank="1" showInputMessage="1" showErrorMessage="1" promptTitle="ACCOUNT" prompt="Select an expenditure account from the list." sqref="J17:K28" xr:uid="{A2A45BCC-47F6-4D9F-BD89-549B2849F831}">
      <formula1>Accounts</formula1>
    </dataValidation>
    <dataValidation type="list" allowBlank="1" showInputMessage="1" showErrorMessage="1" promptTitle="TYPE" prompt="Select an item type from the list. &quot;Public Works&quot; includes any type of new construction or building improvement, regardless of cost." sqref="A17:A28" xr:uid="{BCE35715-14D4-4BB8-A212-9AF3B43815A8}">
      <formula1>Type</formula1>
    </dataValidation>
    <dataValidation type="decimal" allowBlank="1" showInputMessage="1" showErrorMessage="1" promptTitle="TAX RATE" prompt="Enter the correct tax rate for this item. If the item is non-taxable, leave blank._x000a__x000a_1/1/2017 RIVERSIDE TAX RATE = 0.075" sqref="I18:I28" xr:uid="{3ED4C9FA-EB58-42CB-97E2-FB8B38AD4E50}">
      <formula1>0</formula1>
      <formula2>0.999</formula2>
    </dataValidation>
    <dataValidation type="decimal" allowBlank="1" showInputMessage="1" showErrorMessage="1" promptTitle="TAX RATE" prompt="Enter the correct tax rate for this item. If the item is non-taxable, leave blank._x000a__x000a_JURUPA VALLEY TAX RATE = 0.0775_x000a_RIVERSIDE TAX RATE = 0.0875" sqref="I17" xr:uid="{3D1505E4-7903-41DF-8DBA-FBA72FCC6443}">
      <formula1>0</formula1>
      <formula2>0.999</formula2>
    </dataValidation>
  </dataValidations>
  <printOptions horizontalCentered="1"/>
  <pageMargins left="0.25" right="0.25" top="0.25" bottom="0.25" header="0.3" footer="0.3"/>
  <pageSetup scale="8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718" yWindow="278" count="4">
        <x14:dataValidation type="list" allowBlank="1" showInputMessage="1" showErrorMessage="1" xr:uid="{1E94E5CB-552B-4A79-ABF4-4FE1AD08C30B}">
          <x14:formula1>
            <xm:f>ReqData!$B$250:$B$252</xm:f>
          </x14:formula1>
          <xm:sqref>M13</xm:sqref>
        </x14:dataValidation>
        <x14:dataValidation type="list" allowBlank="1" showInputMessage="1" showErrorMessage="1" promptTitle="PROJECT CODE" prompt="If this purchase relates to a CIP Project or a Community Event, select the appropriate item from the list" xr:uid="{30C1778A-8143-435F-9A43-A2173F0EC4D3}">
          <x14:formula1>
            <xm:f>ReqData!$B$264:$B$419</xm:f>
          </x14:formula1>
          <xm:sqref>C14:E14</xm:sqref>
        </x14:dataValidation>
        <x14:dataValidation type="list" allowBlank="1" showInputMessage="1" showErrorMessage="1" promptTitle="TYPE" prompt="Select an item type from the list. &quot;Public Works&quot; includes any type of new construction or building improvement, regardless of cost." xr:uid="{048810CC-2867-4D3F-8C17-B39C97FA784A}">
          <x14:formula1>
            <xm:f>ReqData!B138:B145</xm:f>
          </x14:formula1>
          <xm:sqref>A30</xm:sqref>
        </x14:dataValidation>
        <x14:dataValidation type="list" allowBlank="1" showInputMessage="1" showErrorMessage="1" promptTitle="TYPE" prompt="Select an item type from the list. &quot;Public Works&quot; includes any type of new construction or building improvement, regardless of cost." xr:uid="{C53DF315-8887-4181-9E41-97F5C816E80E}">
          <x14:formula1>
            <xm:f>ReqData!B144:B144</xm:f>
          </x14:formula1>
          <xm:sqref>A29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Q46"/>
  <sheetViews>
    <sheetView showGridLines="0" zoomScaleNormal="100" workbookViewId="0">
      <selection activeCell="L38" sqref="L38"/>
    </sheetView>
  </sheetViews>
  <sheetFormatPr defaultColWidth="9.1796875" defaultRowHeight="14"/>
  <cols>
    <col min="1" max="2" width="9.1796875" style="1"/>
    <col min="3" max="3" width="10.54296875" style="1" customWidth="1"/>
    <col min="4" max="4" width="9.1796875" style="1"/>
    <col min="5" max="5" width="11.453125" style="1" customWidth="1"/>
    <col min="6" max="7" width="9.1796875" style="1"/>
    <col min="8" max="9" width="12.7265625" style="1" customWidth="1"/>
    <col min="10" max="11" width="10.26953125" style="1" customWidth="1"/>
    <col min="12" max="14" width="13.7265625" style="1" customWidth="1"/>
    <col min="15" max="16384" width="9.1796875" style="1"/>
  </cols>
  <sheetData>
    <row r="1" spans="1:17" ht="15.75" customHeight="1">
      <c r="C1" s="137" t="s">
        <v>294</v>
      </c>
      <c r="D1" s="134"/>
      <c r="E1" s="134"/>
      <c r="F1" s="134"/>
      <c r="G1" s="134"/>
      <c r="H1" s="134"/>
      <c r="I1" s="134"/>
      <c r="J1" s="503" t="s">
        <v>309</v>
      </c>
      <c r="K1" s="503"/>
      <c r="L1" s="503"/>
      <c r="M1" s="503"/>
      <c r="N1" s="503"/>
    </row>
    <row r="2" spans="1:17" ht="19.5" customHeight="1">
      <c r="C2" s="161" t="s">
        <v>132</v>
      </c>
      <c r="D2" s="134"/>
      <c r="E2" s="134"/>
      <c r="F2" s="134"/>
      <c r="G2" s="134"/>
      <c r="H2" s="134"/>
      <c r="J2" s="503"/>
      <c r="K2" s="503"/>
      <c r="L2" s="503"/>
      <c r="M2" s="503"/>
      <c r="N2" s="503"/>
    </row>
    <row r="3" spans="1:17" ht="19.5" customHeight="1">
      <c r="C3" s="158" t="s">
        <v>295</v>
      </c>
      <c r="D3" s="135"/>
      <c r="E3" s="135"/>
      <c r="F3" s="135"/>
      <c r="G3" s="135"/>
      <c r="H3" s="138"/>
      <c r="I3" s="135"/>
      <c r="K3" s="139"/>
      <c r="L3" s="160"/>
      <c r="M3" s="159"/>
      <c r="N3" s="44"/>
    </row>
    <row r="4" spans="1:17" ht="9.75" customHeight="1" thickBot="1">
      <c r="A4" s="140"/>
      <c r="B4" s="140"/>
      <c r="C4" s="138"/>
      <c r="D4" s="138"/>
      <c r="E4" s="138"/>
      <c r="F4" s="138"/>
      <c r="G4" s="138"/>
      <c r="H4" s="138"/>
      <c r="I4" s="138"/>
      <c r="L4" s="135"/>
      <c r="M4" s="141"/>
      <c r="N4" s="142"/>
    </row>
    <row r="5" spans="1:17">
      <c r="A5" s="140"/>
      <c r="B5" s="136"/>
      <c r="C5" s="549" t="s">
        <v>296</v>
      </c>
      <c r="D5" s="550"/>
      <c r="E5" s="550"/>
      <c r="F5" s="551"/>
      <c r="G5" s="549" t="s">
        <v>297</v>
      </c>
      <c r="H5" s="550"/>
      <c r="I5" s="550"/>
      <c r="J5" s="552"/>
      <c r="K5" s="553" t="s">
        <v>298</v>
      </c>
      <c r="L5" s="550"/>
      <c r="M5" s="550"/>
      <c r="N5" s="552"/>
    </row>
    <row r="6" spans="1:17" ht="27" customHeight="1">
      <c r="A6" s="143"/>
      <c r="B6" s="164" t="s">
        <v>319</v>
      </c>
      <c r="C6" s="554"/>
      <c r="D6" s="555"/>
      <c r="E6" s="555"/>
      <c r="F6" s="556"/>
      <c r="G6" s="554"/>
      <c r="H6" s="555"/>
      <c r="I6" s="555"/>
      <c r="J6" s="556"/>
      <c r="K6" s="554"/>
      <c r="L6" s="555"/>
      <c r="M6" s="555"/>
      <c r="N6" s="556"/>
    </row>
    <row r="7" spans="1:17" ht="17.149999999999999" customHeight="1">
      <c r="A7" s="143"/>
      <c r="B7" s="164" t="s">
        <v>310</v>
      </c>
      <c r="C7" s="504"/>
      <c r="D7" s="505"/>
      <c r="E7" s="505"/>
      <c r="F7" s="506"/>
      <c r="G7" s="504"/>
      <c r="H7" s="505"/>
      <c r="I7" s="505"/>
      <c r="J7" s="506"/>
      <c r="K7" s="504"/>
      <c r="L7" s="505"/>
      <c r="M7" s="505"/>
      <c r="N7" s="506"/>
    </row>
    <row r="8" spans="1:17" ht="17.149999999999999" customHeight="1">
      <c r="A8" s="143"/>
      <c r="B8" s="164" t="s">
        <v>311</v>
      </c>
      <c r="C8" s="507"/>
      <c r="D8" s="508"/>
      <c r="E8" s="508"/>
      <c r="F8" s="509"/>
      <c r="G8" s="507"/>
      <c r="H8" s="508"/>
      <c r="I8" s="508"/>
      <c r="J8" s="509"/>
      <c r="K8" s="507"/>
      <c r="L8" s="508"/>
      <c r="M8" s="508"/>
      <c r="N8" s="509"/>
    </row>
    <row r="9" spans="1:17" ht="17.149999999999999" customHeight="1">
      <c r="A9" s="62"/>
      <c r="B9" s="164" t="s">
        <v>312</v>
      </c>
      <c r="C9" s="507"/>
      <c r="D9" s="508"/>
      <c r="E9" s="508"/>
      <c r="F9" s="509"/>
      <c r="G9" s="507"/>
      <c r="H9" s="508"/>
      <c r="I9" s="508"/>
      <c r="J9" s="509"/>
      <c r="K9" s="507"/>
      <c r="L9" s="508"/>
      <c r="M9" s="508"/>
      <c r="N9" s="509"/>
    </row>
    <row r="10" spans="1:17" ht="17.149999999999999" customHeight="1">
      <c r="A10" s="138"/>
      <c r="B10" s="164" t="s">
        <v>313</v>
      </c>
      <c r="C10" s="515"/>
      <c r="D10" s="516"/>
      <c r="E10" s="516"/>
      <c r="F10" s="517"/>
      <c r="G10" s="515"/>
      <c r="H10" s="516"/>
      <c r="I10" s="516"/>
      <c r="J10" s="517"/>
      <c r="K10" s="515"/>
      <c r="L10" s="516"/>
      <c r="M10" s="516"/>
      <c r="N10" s="517"/>
    </row>
    <row r="11" spans="1:17" ht="17.149999999999999" customHeight="1">
      <c r="A11" s="138"/>
      <c r="B11" s="164" t="s">
        <v>314</v>
      </c>
      <c r="C11" s="507"/>
      <c r="D11" s="508"/>
      <c r="E11" s="508"/>
      <c r="F11" s="509"/>
      <c r="G11" s="507"/>
      <c r="H11" s="508"/>
      <c r="I11" s="508"/>
      <c r="J11" s="509"/>
      <c r="K11" s="507"/>
      <c r="L11" s="508"/>
      <c r="M11" s="508"/>
      <c r="N11" s="509"/>
    </row>
    <row r="12" spans="1:17" ht="17.149999999999999" customHeight="1">
      <c r="A12" s="138"/>
      <c r="B12" s="164" t="s">
        <v>315</v>
      </c>
      <c r="C12" s="504"/>
      <c r="D12" s="505"/>
      <c r="E12" s="505"/>
      <c r="F12" s="506"/>
      <c r="G12" s="504"/>
      <c r="H12" s="505"/>
      <c r="I12" s="505"/>
      <c r="J12" s="506"/>
      <c r="K12" s="504"/>
      <c r="L12" s="505"/>
      <c r="M12" s="505"/>
      <c r="N12" s="506"/>
    </row>
    <row r="13" spans="1:17" ht="17.149999999999999" customHeight="1">
      <c r="A13" s="138"/>
      <c r="B13" s="164" t="s">
        <v>316</v>
      </c>
      <c r="C13" s="507"/>
      <c r="D13" s="508"/>
      <c r="E13" s="508"/>
      <c r="F13" s="509"/>
      <c r="G13" s="507"/>
      <c r="H13" s="508"/>
      <c r="I13" s="508"/>
      <c r="J13" s="509"/>
      <c r="K13" s="507"/>
      <c r="L13" s="508"/>
      <c r="M13" s="508"/>
      <c r="N13" s="509"/>
    </row>
    <row r="14" spans="1:17" ht="17.149999999999999" customHeight="1">
      <c r="A14" s="139"/>
      <c r="B14" s="164" t="s">
        <v>317</v>
      </c>
      <c r="C14" s="507"/>
      <c r="D14" s="508"/>
      <c r="E14" s="508"/>
      <c r="F14" s="509"/>
      <c r="G14" s="507"/>
      <c r="H14" s="508"/>
      <c r="I14" s="508"/>
      <c r="J14" s="509"/>
      <c r="K14" s="507"/>
      <c r="L14" s="508"/>
      <c r="M14" s="508"/>
      <c r="N14" s="509"/>
    </row>
    <row r="15" spans="1:17" ht="17.149999999999999" customHeight="1">
      <c r="A15" s="163"/>
      <c r="B15" s="165" t="s">
        <v>318</v>
      </c>
      <c r="C15" s="510"/>
      <c r="D15" s="511"/>
      <c r="E15" s="511"/>
      <c r="F15" s="512"/>
      <c r="G15" s="510"/>
      <c r="H15" s="511"/>
      <c r="I15" s="511"/>
      <c r="J15" s="512"/>
      <c r="K15" s="510"/>
      <c r="L15" s="511"/>
      <c r="M15" s="511"/>
      <c r="N15" s="512"/>
    </row>
    <row r="16" spans="1:17" ht="18.75" customHeight="1">
      <c r="A16" s="548" t="s">
        <v>307</v>
      </c>
      <c r="B16" s="548"/>
      <c r="C16" s="533"/>
      <c r="D16" s="534"/>
      <c r="E16" s="534"/>
      <c r="F16" s="535"/>
      <c r="G16" s="533"/>
      <c r="H16" s="534"/>
      <c r="I16" s="534"/>
      <c r="J16" s="535"/>
      <c r="K16" s="533"/>
      <c r="L16" s="534"/>
      <c r="M16" s="534"/>
      <c r="N16" s="535"/>
      <c r="P16" s="146"/>
      <c r="Q16" s="146"/>
    </row>
    <row r="17" spans="1:17" ht="18.75" customHeight="1">
      <c r="A17" s="548"/>
      <c r="B17" s="548"/>
      <c r="C17" s="536"/>
      <c r="D17" s="537"/>
      <c r="E17" s="537"/>
      <c r="F17" s="538"/>
      <c r="G17" s="536"/>
      <c r="H17" s="537"/>
      <c r="I17" s="537"/>
      <c r="J17" s="538"/>
      <c r="K17" s="536"/>
      <c r="L17" s="537"/>
      <c r="M17" s="537"/>
      <c r="N17" s="538"/>
      <c r="P17" s="146"/>
      <c r="Q17" s="146"/>
    </row>
    <row r="18" spans="1:17" ht="18.75" customHeight="1">
      <c r="A18" s="548"/>
      <c r="B18" s="548"/>
      <c r="C18" s="536"/>
      <c r="D18" s="537"/>
      <c r="E18" s="537"/>
      <c r="F18" s="538"/>
      <c r="G18" s="536"/>
      <c r="H18" s="537"/>
      <c r="I18" s="537"/>
      <c r="J18" s="538"/>
      <c r="K18" s="536"/>
      <c r="L18" s="537"/>
      <c r="M18" s="537"/>
      <c r="N18" s="538"/>
      <c r="P18" s="146"/>
      <c r="Q18" s="146"/>
    </row>
    <row r="19" spans="1:17" ht="18.75" customHeight="1">
      <c r="A19" s="548"/>
      <c r="B19" s="548"/>
      <c r="C19" s="536"/>
      <c r="D19" s="537"/>
      <c r="E19" s="537"/>
      <c r="F19" s="538"/>
      <c r="G19" s="536"/>
      <c r="H19" s="537"/>
      <c r="I19" s="537"/>
      <c r="J19" s="538"/>
      <c r="K19" s="536"/>
      <c r="L19" s="537"/>
      <c r="M19" s="537"/>
      <c r="N19" s="538"/>
      <c r="P19" s="146"/>
      <c r="Q19" s="146"/>
    </row>
    <row r="20" spans="1:17" ht="18.75" customHeight="1" thickBot="1">
      <c r="A20" s="548"/>
      <c r="B20" s="548"/>
      <c r="C20" s="539"/>
      <c r="D20" s="540"/>
      <c r="E20" s="540"/>
      <c r="F20" s="541"/>
      <c r="G20" s="539"/>
      <c r="H20" s="540"/>
      <c r="I20" s="540"/>
      <c r="J20" s="541"/>
      <c r="K20" s="539"/>
      <c r="L20" s="540"/>
      <c r="M20" s="540"/>
      <c r="N20" s="541"/>
      <c r="O20" s="145"/>
      <c r="P20" s="146"/>
      <c r="Q20" s="146"/>
    </row>
    <row r="21" spans="1:17" ht="14.5" thickBot="1">
      <c r="D21" s="144"/>
      <c r="G21" s="147"/>
      <c r="H21" s="145"/>
      <c r="I21" s="145"/>
      <c r="J21" s="146"/>
      <c r="K21" s="147"/>
      <c r="L21" s="145"/>
      <c r="M21" s="146"/>
      <c r="N21" s="146"/>
      <c r="O21" s="145"/>
      <c r="P21" s="146"/>
      <c r="Q21" s="146"/>
    </row>
    <row r="22" spans="1:17" ht="14.5" thickBot="1">
      <c r="D22" s="144"/>
      <c r="G22" s="147"/>
      <c r="H22" s="145"/>
      <c r="I22" s="146"/>
      <c r="J22" s="147"/>
      <c r="K22" s="145"/>
      <c r="L22" s="518" t="s">
        <v>140</v>
      </c>
      <c r="M22" s="519"/>
      <c r="N22" s="520"/>
      <c r="O22" s="146"/>
      <c r="P22" s="146"/>
    </row>
    <row r="23" spans="1:17" ht="23.25" customHeight="1" thickBot="1">
      <c r="D23" s="277" t="s">
        <v>138</v>
      </c>
      <c r="E23" s="278" t="s">
        <v>139</v>
      </c>
      <c r="F23" s="542" t="s">
        <v>299</v>
      </c>
      <c r="G23" s="543"/>
      <c r="H23" s="545" t="s">
        <v>300</v>
      </c>
      <c r="I23" s="546"/>
      <c r="J23" s="546"/>
      <c r="K23" s="547"/>
      <c r="L23" s="279" t="str">
        <f>IF(C6="","",C6)</f>
        <v/>
      </c>
      <c r="M23" s="279" t="str">
        <f>IF(G6="","",G6)</f>
        <v/>
      </c>
      <c r="N23" s="280" t="str">
        <f>IF(K6="","",K6)</f>
        <v/>
      </c>
    </row>
    <row r="24" spans="1:17" ht="15" customHeight="1">
      <c r="D24" s="281"/>
      <c r="E24" s="282"/>
      <c r="F24" s="513"/>
      <c r="G24" s="530"/>
      <c r="H24" s="513"/>
      <c r="I24" s="514"/>
      <c r="J24" s="514"/>
      <c r="K24" s="514"/>
      <c r="L24" s="283"/>
      <c r="M24" s="283"/>
      <c r="N24" s="283"/>
    </row>
    <row r="25" spans="1:17" ht="15" customHeight="1">
      <c r="D25" s="281"/>
      <c r="E25" s="282"/>
      <c r="F25" s="284"/>
      <c r="G25" s="285"/>
      <c r="H25" s="513"/>
      <c r="I25" s="514"/>
      <c r="J25" s="514"/>
      <c r="K25" s="514"/>
      <c r="L25" s="283"/>
      <c r="M25" s="283"/>
      <c r="N25" s="283"/>
    </row>
    <row r="26" spans="1:17" ht="15" customHeight="1">
      <c r="D26" s="281"/>
      <c r="E26" s="282"/>
      <c r="F26" s="284"/>
      <c r="G26" s="285"/>
      <c r="H26" s="513"/>
      <c r="I26" s="514"/>
      <c r="J26" s="514"/>
      <c r="K26" s="514"/>
      <c r="L26" s="283"/>
      <c r="M26" s="283"/>
      <c r="N26" s="283"/>
    </row>
    <row r="27" spans="1:17" ht="15" customHeight="1">
      <c r="D27" s="281"/>
      <c r="E27" s="282"/>
      <c r="F27" s="284"/>
      <c r="G27" s="285"/>
      <c r="H27" s="513"/>
      <c r="I27" s="514"/>
      <c r="J27" s="514"/>
      <c r="K27" s="514"/>
      <c r="L27" s="283"/>
      <c r="M27" s="283"/>
      <c r="N27" s="283"/>
    </row>
    <row r="28" spans="1:17" ht="15" customHeight="1">
      <c r="D28" s="281"/>
      <c r="E28" s="282"/>
      <c r="F28" s="284"/>
      <c r="G28" s="285"/>
      <c r="H28" s="513"/>
      <c r="I28" s="514"/>
      <c r="J28" s="514"/>
      <c r="K28" s="514"/>
      <c r="L28" s="283"/>
      <c r="M28" s="283"/>
      <c r="N28" s="283"/>
    </row>
    <row r="29" spans="1:17" ht="15" customHeight="1">
      <c r="D29" s="281"/>
      <c r="E29" s="282"/>
      <c r="F29" s="284"/>
      <c r="G29" s="285"/>
      <c r="H29" s="513"/>
      <c r="I29" s="514"/>
      <c r="J29" s="514"/>
      <c r="K29" s="514"/>
      <c r="L29" s="283"/>
      <c r="M29" s="283"/>
      <c r="N29" s="283"/>
    </row>
    <row r="30" spans="1:17" ht="15" customHeight="1">
      <c r="D30" s="281"/>
      <c r="E30" s="282"/>
      <c r="F30" s="284"/>
      <c r="G30" s="285"/>
      <c r="H30" s="513"/>
      <c r="I30" s="514"/>
      <c r="J30" s="514"/>
      <c r="K30" s="514"/>
      <c r="L30" s="283"/>
      <c r="M30" s="283"/>
      <c r="N30" s="283"/>
    </row>
    <row r="31" spans="1:17" ht="15" customHeight="1">
      <c r="D31" s="281"/>
      <c r="E31" s="282"/>
      <c r="F31" s="284"/>
      <c r="G31" s="285"/>
      <c r="H31" s="513"/>
      <c r="I31" s="514"/>
      <c r="J31" s="514"/>
      <c r="K31" s="514"/>
      <c r="L31" s="283"/>
      <c r="M31" s="283"/>
      <c r="N31" s="283"/>
    </row>
    <row r="32" spans="1:17" ht="15" customHeight="1">
      <c r="D32" s="281"/>
      <c r="E32" s="282"/>
      <c r="F32" s="284"/>
      <c r="G32" s="285"/>
      <c r="H32" s="513"/>
      <c r="I32" s="514"/>
      <c r="J32" s="514"/>
      <c r="K32" s="514"/>
      <c r="L32" s="283"/>
      <c r="M32" s="283"/>
      <c r="N32" s="283"/>
    </row>
    <row r="33" spans="1:14" ht="15" customHeight="1">
      <c r="D33" s="281"/>
      <c r="E33" s="282"/>
      <c r="F33" s="284"/>
      <c r="G33" s="285"/>
      <c r="H33" s="513"/>
      <c r="I33" s="514"/>
      <c r="J33" s="514"/>
      <c r="K33" s="514"/>
      <c r="L33" s="283"/>
      <c r="M33" s="283"/>
      <c r="N33" s="283"/>
    </row>
    <row r="34" spans="1:14">
      <c r="D34" s="286"/>
      <c r="E34" s="287"/>
      <c r="F34" s="531"/>
      <c r="G34" s="532"/>
      <c r="H34" s="531"/>
      <c r="I34" s="544"/>
      <c r="J34" s="544"/>
      <c r="K34" s="544"/>
      <c r="L34" s="288"/>
      <c r="M34" s="288"/>
      <c r="N34" s="288"/>
    </row>
    <row r="35" spans="1:14">
      <c r="A35" s="148" t="s">
        <v>308</v>
      </c>
      <c r="D35" s="138"/>
      <c r="E35" s="138"/>
      <c r="F35" s="138"/>
      <c r="K35" s="149" t="s">
        <v>301</v>
      </c>
      <c r="L35" s="150">
        <f>+L24*$D24+$D25*L25+$D26*L26+$D27*L27+$D28*L28+$D29*L29+$D30*L30+$D31*L31+$D32*L32+$D33*L33+$D34*L34</f>
        <v>0</v>
      </c>
      <c r="M35" s="150">
        <f>+M24*$D24+$D25*M25+$D26*M26+$D27*M27+$D28*M28+$D29*M29+$D30*M30+$D31*M31+$D32*M32+$D33*M33+$D34*M34</f>
        <v>0</v>
      </c>
      <c r="N35" s="150">
        <f>+N24*$D24+$D25*N25+$D26*N26+$D27*N27+$D28*N28+$D29*N29+$D30*N30+$D31*N31+$D32*N32+$D33*N33+$D34*N34</f>
        <v>0</v>
      </c>
    </row>
    <row r="36" spans="1:14" ht="15" customHeight="1">
      <c r="A36" s="521" t="s">
        <v>788</v>
      </c>
      <c r="B36" s="522"/>
      <c r="C36" s="522"/>
      <c r="D36" s="522"/>
      <c r="E36" s="522"/>
      <c r="F36" s="522"/>
      <c r="G36" s="523"/>
      <c r="K36" s="162" t="s">
        <v>302</v>
      </c>
      <c r="L36" s="289">
        <v>7.7499999999999999E-2</v>
      </c>
      <c r="M36" s="289">
        <v>7.7499999999999999E-2</v>
      </c>
      <c r="N36" s="289">
        <v>7.7499999999999999E-2</v>
      </c>
    </row>
    <row r="37" spans="1:14" ht="14.25" customHeight="1">
      <c r="A37" s="524"/>
      <c r="B37" s="525"/>
      <c r="C37" s="525"/>
      <c r="D37" s="525"/>
      <c r="E37" s="525"/>
      <c r="F37" s="525"/>
      <c r="G37" s="526"/>
      <c r="K37" s="149" t="s">
        <v>247</v>
      </c>
      <c r="L37" s="150">
        <f>+L35*L36</f>
        <v>0</v>
      </c>
      <c r="M37" s="150">
        <f>+M35*M36</f>
        <v>0</v>
      </c>
      <c r="N37" s="150">
        <f>+N35*N36</f>
        <v>0</v>
      </c>
    </row>
    <row r="38" spans="1:14">
      <c r="A38" s="524"/>
      <c r="B38" s="525"/>
      <c r="C38" s="525"/>
      <c r="D38" s="525"/>
      <c r="E38" s="525"/>
      <c r="F38" s="525"/>
      <c r="G38" s="526"/>
      <c r="K38" s="149" t="s">
        <v>141</v>
      </c>
      <c r="L38" s="290"/>
      <c r="M38" s="290"/>
      <c r="N38" s="290"/>
    </row>
    <row r="39" spans="1:14">
      <c r="A39" s="524"/>
      <c r="B39" s="525"/>
      <c r="C39" s="525"/>
      <c r="D39" s="525"/>
      <c r="E39" s="525"/>
      <c r="F39" s="525"/>
      <c r="G39" s="526"/>
      <c r="K39" s="149" t="s">
        <v>86</v>
      </c>
      <c r="L39" s="290"/>
      <c r="M39" s="290"/>
      <c r="N39" s="290"/>
    </row>
    <row r="40" spans="1:14" ht="14.5" thickBot="1">
      <c r="A40" s="524"/>
      <c r="B40" s="525"/>
      <c r="C40" s="525"/>
      <c r="D40" s="525"/>
      <c r="E40" s="525"/>
      <c r="F40" s="525"/>
      <c r="G40" s="526"/>
      <c r="H40" s="151"/>
      <c r="K40" s="147" t="s">
        <v>303</v>
      </c>
      <c r="L40" s="152">
        <f>+L35+L37+L38+L39</f>
        <v>0</v>
      </c>
      <c r="M40" s="152">
        <f>+M35+M37+M38+M39</f>
        <v>0</v>
      </c>
      <c r="N40" s="152">
        <f>+N35+N37+N38+N39</f>
        <v>0</v>
      </c>
    </row>
    <row r="41" spans="1:14" ht="14.5" thickTop="1">
      <c r="A41" s="524"/>
      <c r="B41" s="525"/>
      <c r="C41" s="525"/>
      <c r="D41" s="525"/>
      <c r="E41" s="525"/>
      <c r="F41" s="525"/>
      <c r="G41" s="526"/>
      <c r="H41" s="153"/>
      <c r="K41" s="154" t="s">
        <v>304</v>
      </c>
      <c r="L41" s="155" t="str">
        <f>IF(C10="","",IF(C10="Riverside","yes","no"))</f>
        <v/>
      </c>
      <c r="M41" s="155" t="str">
        <f>IF(G10="","",IF(G10="Riverside","yes","no"))</f>
        <v/>
      </c>
      <c r="N41" s="155" t="str">
        <f>IF(K10="","",IF(K10="Riverside","yes","no"))</f>
        <v/>
      </c>
    </row>
    <row r="42" spans="1:14">
      <c r="A42" s="527"/>
      <c r="B42" s="528"/>
      <c r="C42" s="528"/>
      <c r="D42" s="528"/>
      <c r="E42" s="528"/>
      <c r="F42" s="528"/>
      <c r="G42" s="529"/>
      <c r="H42" s="138"/>
      <c r="K42" s="154" t="s">
        <v>305</v>
      </c>
      <c r="L42" s="291"/>
      <c r="M42" s="291"/>
      <c r="N42" s="291"/>
    </row>
    <row r="43" spans="1:14" ht="21" customHeight="1">
      <c r="A43" s="294" t="s">
        <v>789</v>
      </c>
      <c r="D43" s="156"/>
      <c r="E43" s="156"/>
      <c r="F43" s="156"/>
      <c r="G43" s="147"/>
      <c r="H43" s="147"/>
      <c r="K43" s="64" t="s">
        <v>306</v>
      </c>
      <c r="L43" s="157">
        <f>IF(L41="yes",IF(L42="yes",L40,((L40*0.03)+L40)),((L40*0.05)+L40))</f>
        <v>0</v>
      </c>
      <c r="M43" s="157">
        <f>IF(M41="yes",IF(M42="yes",M40,((M40*0.03)+M40)),((M40*0.05)+M40))</f>
        <v>0</v>
      </c>
      <c r="N43" s="157">
        <f>IF(N41="yes",IF(N42="yes",N40,((N40*0.03)+N40)),((N40*0.05)+N40))</f>
        <v>0</v>
      </c>
    </row>
    <row r="44" spans="1:14">
      <c r="B44" s="156"/>
      <c r="C44" s="156"/>
      <c r="D44" s="147"/>
      <c r="E44" s="147"/>
    </row>
    <row r="45" spans="1:14">
      <c r="B45" s="156"/>
      <c r="C45" s="156"/>
      <c r="D45" s="147"/>
      <c r="E45" s="147"/>
    </row>
    <row r="46" spans="1:14">
      <c r="A46" s="156"/>
      <c r="B46" s="156"/>
      <c r="C46" s="156"/>
      <c r="D46" s="147"/>
      <c r="E46" s="147"/>
    </row>
  </sheetData>
  <sheetProtection algorithmName="SHA-512" hashValue="A0F7176DfgpBWPm0mRMAUdVm3S/gj13fuSOQSNn9M1UHelO5hlfjPrHvHkgKGPGk0YDaQPFCxHttUXK56dXLMg==" saltValue="S41FEjIEzf0RrHpmZckcuQ==" spinCount="100000" sheet="1" selectLockedCells="1"/>
  <mergeCells count="55">
    <mergeCell ref="H23:K23"/>
    <mergeCell ref="A16:B20"/>
    <mergeCell ref="K16:N20"/>
    <mergeCell ref="C5:F5"/>
    <mergeCell ref="G5:J5"/>
    <mergeCell ref="K5:N5"/>
    <mergeCell ref="C6:F6"/>
    <mergeCell ref="G6:J6"/>
    <mergeCell ref="K6:N6"/>
    <mergeCell ref="C7:F7"/>
    <mergeCell ref="C8:F8"/>
    <mergeCell ref="C9:F9"/>
    <mergeCell ref="C10:F10"/>
    <mergeCell ref="C11:F11"/>
    <mergeCell ref="A36:G42"/>
    <mergeCell ref="F24:G24"/>
    <mergeCell ref="F34:G34"/>
    <mergeCell ref="C16:F20"/>
    <mergeCell ref="G16:J20"/>
    <mergeCell ref="F23:G23"/>
    <mergeCell ref="H24:K24"/>
    <mergeCell ref="H34:K34"/>
    <mergeCell ref="H26:K26"/>
    <mergeCell ref="H25:K25"/>
    <mergeCell ref="H27:K27"/>
    <mergeCell ref="H28:K28"/>
    <mergeCell ref="H29:K29"/>
    <mergeCell ref="H30:K30"/>
    <mergeCell ref="H31:K31"/>
    <mergeCell ref="H32:K32"/>
    <mergeCell ref="H33:K33"/>
    <mergeCell ref="G7:J7"/>
    <mergeCell ref="G8:J8"/>
    <mergeCell ref="G9:J9"/>
    <mergeCell ref="G10:J10"/>
    <mergeCell ref="G11:J11"/>
    <mergeCell ref="K12:N12"/>
    <mergeCell ref="K13:N13"/>
    <mergeCell ref="K14:N14"/>
    <mergeCell ref="K15:N15"/>
    <mergeCell ref="K7:N7"/>
    <mergeCell ref="K8:N8"/>
    <mergeCell ref="K9:N9"/>
    <mergeCell ref="K10:N10"/>
    <mergeCell ref="K11:N11"/>
    <mergeCell ref="L22:N22"/>
    <mergeCell ref="J1:N2"/>
    <mergeCell ref="C12:F12"/>
    <mergeCell ref="C13:F13"/>
    <mergeCell ref="C14:F14"/>
    <mergeCell ref="C15:F15"/>
    <mergeCell ref="G12:J12"/>
    <mergeCell ref="G13:J13"/>
    <mergeCell ref="G14:J14"/>
    <mergeCell ref="G15:J15"/>
  </mergeCells>
  <conditionalFormatting sqref="L43:N43">
    <cfRule type="top10" dxfId="23" priority="1" bottom="1" rank="1"/>
  </conditionalFormatting>
  <dataValidations count="3">
    <dataValidation type="list" allowBlank="1" showInputMessage="1" showErrorMessage="1" sqref="C15 G15 K15" xr:uid="{00000000-0002-0000-0100-000000000000}">
      <formula1>"Verbal/Phone, Written Quote, Email, Webstore, Other"</formula1>
    </dataValidation>
    <dataValidation type="list" allowBlank="1" showInputMessage="1" showErrorMessage="1" sqref="L42:N42" xr:uid="{00000000-0002-0000-0100-000001000000}">
      <formula1>"yes, no"</formula1>
    </dataValidation>
    <dataValidation type="list" allowBlank="1" showInputMessage="1" showErrorMessage="1" sqref="C10:N10" xr:uid="{00000000-0002-0000-0100-000002000000}">
      <formula1>"Riverside, San Bernardino, Los Angeles, San Diego, Orange, Other"</formula1>
    </dataValidation>
  </dataValidations>
  <pageMargins left="0.15" right="0.15" top="0.15" bottom="0.15" header="0.3" footer="0.3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A1:L61"/>
  <sheetViews>
    <sheetView showGridLines="0" zoomScale="120" zoomScaleNormal="120" workbookViewId="0">
      <selection activeCell="H39" sqref="H39"/>
    </sheetView>
  </sheetViews>
  <sheetFormatPr defaultColWidth="9.1796875" defaultRowHeight="14.5"/>
  <cols>
    <col min="1" max="1" width="1.81640625" style="15" customWidth="1"/>
    <col min="2" max="2" width="4.7265625" style="15" customWidth="1"/>
    <col min="3" max="3" width="9.7265625" style="15" customWidth="1"/>
    <col min="4" max="4" width="11.26953125" style="15" customWidth="1"/>
    <col min="5" max="5" width="12.1796875" style="15" customWidth="1"/>
    <col min="6" max="6" width="10" style="15" customWidth="1"/>
    <col min="7" max="7" width="8" style="15" customWidth="1"/>
    <col min="8" max="8" width="14.54296875" style="15" customWidth="1"/>
    <col min="9" max="9" width="13.1796875" style="15" customWidth="1"/>
    <col min="10" max="10" width="7.54296875" style="38" hidden="1" customWidth="1"/>
    <col min="11" max="11" width="14.453125" style="15" customWidth="1"/>
    <col min="12" max="12" width="11.453125" style="186" customWidth="1"/>
    <col min="13" max="16384" width="9.1796875" style="15"/>
  </cols>
  <sheetData>
    <row r="1" spans="1:12" ht="17.5">
      <c r="B1" s="588" t="s">
        <v>142</v>
      </c>
      <c r="C1" s="588"/>
      <c r="D1" s="588"/>
      <c r="E1" s="588"/>
      <c r="F1" s="588"/>
      <c r="G1" s="588"/>
      <c r="H1" s="588"/>
      <c r="I1" s="588"/>
      <c r="J1" s="588"/>
      <c r="K1" s="588"/>
      <c r="L1" s="588"/>
    </row>
    <row r="2" spans="1:12" ht="23.5">
      <c r="B2" s="589" t="s">
        <v>143</v>
      </c>
      <c r="C2" s="589"/>
      <c r="D2" s="589"/>
      <c r="E2" s="589"/>
      <c r="F2" s="589"/>
      <c r="G2" s="589"/>
      <c r="H2" s="589"/>
      <c r="I2" s="589"/>
      <c r="J2" s="589"/>
      <c r="K2" s="589"/>
      <c r="L2" s="589"/>
    </row>
    <row r="3" spans="1:12">
      <c r="B3" s="590" t="s">
        <v>144</v>
      </c>
      <c r="C3" s="590"/>
      <c r="D3" s="590"/>
      <c r="E3" s="590"/>
      <c r="F3" s="590"/>
      <c r="G3" s="590"/>
      <c r="H3" s="590"/>
      <c r="I3" s="590"/>
      <c r="J3" s="590"/>
      <c r="K3" s="590"/>
      <c r="L3" s="590"/>
    </row>
    <row r="4" spans="1:12" s="16" customFormat="1" ht="18.5">
      <c r="A4" s="360" t="s">
        <v>145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5"/>
    </row>
    <row r="5" spans="1:12" s="17" customFormat="1" ht="14">
      <c r="A5" s="20"/>
      <c r="C5" s="70" t="s">
        <v>146</v>
      </c>
      <c r="D5" s="568"/>
      <c r="E5" s="568"/>
      <c r="F5" s="70" t="s">
        <v>415</v>
      </c>
      <c r="G5" s="568"/>
      <c r="H5" s="568"/>
      <c r="I5" s="70" t="s">
        <v>147</v>
      </c>
      <c r="J5" s="18"/>
      <c r="K5" s="568"/>
      <c r="L5" s="593"/>
    </row>
    <row r="6" spans="1:12" s="17" customFormat="1" ht="15" thickBot="1">
      <c r="A6" s="20"/>
      <c r="C6" s="70" t="s">
        <v>357</v>
      </c>
      <c r="D6" s="591"/>
      <c r="E6" s="592"/>
      <c r="F6" s="70" t="s">
        <v>137</v>
      </c>
      <c r="G6" s="592"/>
      <c r="H6" s="592"/>
      <c r="I6" s="70" t="s">
        <v>414</v>
      </c>
      <c r="J6" s="18"/>
      <c r="K6" s="568"/>
      <c r="L6" s="593"/>
    </row>
    <row r="7" spans="1:12" s="17" customFormat="1" ht="15.75" customHeight="1" thickBot="1">
      <c r="A7" s="20"/>
      <c r="C7" s="70" t="s">
        <v>416</v>
      </c>
      <c r="D7" s="585"/>
      <c r="E7" s="586"/>
      <c r="F7" s="586"/>
      <c r="G7" s="586"/>
      <c r="H7" s="587"/>
      <c r="J7" s="18"/>
      <c r="L7" s="187"/>
    </row>
    <row r="8" spans="1:12" s="17" customFormat="1" ht="18.5">
      <c r="A8" s="360" t="s">
        <v>453</v>
      </c>
      <c r="B8" s="361"/>
      <c r="C8" s="361"/>
      <c r="D8" s="362"/>
      <c r="E8" s="362"/>
      <c r="F8" s="362"/>
      <c r="G8" s="362"/>
      <c r="H8" s="362"/>
      <c r="I8" s="361"/>
      <c r="J8" s="361"/>
      <c r="K8" s="361"/>
      <c r="L8" s="363"/>
    </row>
    <row r="9" spans="1:12" s="17" customFormat="1" ht="14">
      <c r="A9" s="20"/>
      <c r="C9" s="70" t="s">
        <v>361</v>
      </c>
      <c r="D9" s="568"/>
      <c r="E9" s="568"/>
      <c r="F9" s="568"/>
      <c r="G9" s="568"/>
      <c r="H9" s="574" t="s">
        <v>152</v>
      </c>
      <c r="I9" s="574"/>
      <c r="J9" s="261"/>
      <c r="K9" s="70" t="s">
        <v>135</v>
      </c>
      <c r="L9" s="303"/>
    </row>
    <row r="10" spans="1:12" s="17" customFormat="1" ht="14">
      <c r="A10" s="20"/>
      <c r="C10" s="70" t="s">
        <v>149</v>
      </c>
      <c r="D10" s="568"/>
      <c r="E10" s="568"/>
      <c r="F10" s="568"/>
      <c r="G10" s="568"/>
      <c r="H10" s="167" t="s">
        <v>353</v>
      </c>
      <c r="I10" s="302"/>
      <c r="J10" s="262"/>
      <c r="K10" s="70" t="s">
        <v>150</v>
      </c>
      <c r="L10" s="303"/>
    </row>
    <row r="11" spans="1:12" s="17" customFormat="1" thickBot="1">
      <c r="A11" s="20"/>
      <c r="D11" s="18"/>
      <c r="E11" s="71" t="s">
        <v>355</v>
      </c>
      <c r="F11" s="569"/>
      <c r="G11" s="569"/>
      <c r="H11" s="167" t="s">
        <v>354</v>
      </c>
      <c r="I11" s="302"/>
      <c r="J11" s="262"/>
      <c r="K11" s="21" t="s">
        <v>153</v>
      </c>
      <c r="L11" s="304"/>
    </row>
    <row r="12" spans="1:12" s="17" customFormat="1" thickTop="1">
      <c r="A12" s="27"/>
      <c r="B12" s="29"/>
      <c r="C12" s="29"/>
      <c r="D12" s="28"/>
      <c r="E12" s="29"/>
      <c r="F12" s="29"/>
      <c r="G12" s="29"/>
      <c r="H12" s="29"/>
      <c r="I12" s="260"/>
      <c r="J12" s="263"/>
      <c r="K12" s="29"/>
      <c r="L12" s="268" t="str">
        <f>IF(L11&gt;500,"EXECUTIVE OFFICE APPROVAL REQUIRED",IF(L9&lt;&gt;"California","EXECUTIVE OFFICE APPROVAL REQUIRED",""))</f>
        <v>EXECUTIVE OFFICE APPROVAL REQUIRED</v>
      </c>
    </row>
    <row r="13" spans="1:12" s="17" customFormat="1" ht="18.5">
      <c r="A13" s="359" t="s">
        <v>374</v>
      </c>
      <c r="B13" s="357"/>
      <c r="C13" s="357"/>
      <c r="D13" s="357"/>
      <c r="E13" s="357"/>
      <c r="F13" s="357"/>
      <c r="G13" s="357"/>
      <c r="H13" s="357"/>
      <c r="I13" s="357"/>
      <c r="J13" s="330"/>
      <c r="K13" s="357"/>
      <c r="L13" s="358"/>
    </row>
    <row r="14" spans="1:12" s="17" customFormat="1" ht="14">
      <c r="A14" s="270" t="s">
        <v>375</v>
      </c>
      <c r="B14" s="270"/>
      <c r="C14" s="270"/>
      <c r="D14" s="270"/>
      <c r="E14" s="270"/>
      <c r="F14" s="557" t="s">
        <v>376</v>
      </c>
      <c r="G14" s="557"/>
      <c r="H14" s="269" t="s">
        <v>377</v>
      </c>
      <c r="I14" s="269" t="s">
        <v>378</v>
      </c>
      <c r="K14" s="557" t="s">
        <v>379</v>
      </c>
      <c r="L14" s="557"/>
    </row>
    <row r="15" spans="1:12" s="17" customFormat="1" ht="15.75" customHeight="1">
      <c r="A15" s="559"/>
      <c r="B15" s="559"/>
      <c r="C15" s="559"/>
      <c r="D15" s="559"/>
      <c r="E15" s="559"/>
      <c r="F15" s="575" t="str">
        <f>IF(ISERROR(VLOOKUP($D$7,ReqData!$B$6:$E$79,2,FALSE)),"",(VLOOKUP($D$7,ReqData!$B$6:$E$79,2,FALSE)))</f>
        <v/>
      </c>
      <c r="G15" s="576"/>
      <c r="H15" s="275" t="str">
        <f>IF(ISERROR(VLOOKUP($D$7,ReqData!$B$6:$E$79,3,FALSE)),"",(VLOOKUP($D$7,ReqData!$B$6:$E$79,3,FALSE)))</f>
        <v/>
      </c>
      <c r="I15" s="276" t="str">
        <f>IF(ISERROR(VLOOKUP($D$7,ReqData!$B$6:$E$79,4,FALSE)),"",(VLOOKUP($D$7,ReqData!$B$6:$E$79,4,FALSE)))</f>
        <v/>
      </c>
      <c r="K15" s="558"/>
      <c r="L15" s="558"/>
    </row>
    <row r="16" spans="1:12" s="16" customFormat="1" ht="15.75" customHeight="1">
      <c r="A16" s="359" t="s">
        <v>155</v>
      </c>
      <c r="B16" s="357"/>
      <c r="C16" s="357"/>
      <c r="D16" s="357"/>
      <c r="E16" s="357"/>
      <c r="F16" s="357"/>
      <c r="G16" s="357"/>
      <c r="H16" s="357"/>
      <c r="I16" s="357"/>
      <c r="J16" s="330"/>
      <c r="K16" s="357"/>
      <c r="L16" s="358"/>
    </row>
    <row r="17" spans="1:12">
      <c r="A17" s="344"/>
      <c r="B17" s="345" t="s">
        <v>448</v>
      </c>
      <c r="C17" s="345"/>
      <c r="D17" s="346"/>
      <c r="E17" s="345"/>
      <c r="F17" s="355"/>
      <c r="G17" s="355"/>
      <c r="H17" s="355"/>
      <c r="I17" s="355"/>
      <c r="J17" s="346"/>
      <c r="K17" s="355"/>
      <c r="L17" s="356"/>
    </row>
    <row r="18" spans="1:12" s="17" customFormat="1" ht="14">
      <c r="A18" s="20"/>
      <c r="C18" s="214"/>
      <c r="D18" s="215" t="s">
        <v>156</v>
      </c>
      <c r="E18" s="215"/>
      <c r="F18" s="216" t="s">
        <v>157</v>
      </c>
      <c r="G18" s="217"/>
      <c r="H18" s="218"/>
      <c r="I18" s="216" t="s">
        <v>158</v>
      </c>
      <c r="J18" s="219"/>
      <c r="K18" s="218"/>
      <c r="L18" s="188"/>
    </row>
    <row r="19" spans="1:12" s="17" customFormat="1" ht="14">
      <c r="A19" s="20"/>
      <c r="C19" s="220"/>
      <c r="D19" s="221" t="s">
        <v>159</v>
      </c>
      <c r="E19" s="305"/>
      <c r="F19" s="579" t="s">
        <v>159</v>
      </c>
      <c r="G19" s="580"/>
      <c r="H19" s="310"/>
      <c r="I19" s="222" t="s">
        <v>159</v>
      </c>
      <c r="J19" s="219"/>
      <c r="K19" s="310"/>
      <c r="L19" s="188"/>
    </row>
    <row r="20" spans="1:12" s="22" customFormat="1" ht="14">
      <c r="A20" s="173"/>
      <c r="C20" s="223"/>
      <c r="D20" s="224" t="s">
        <v>133</v>
      </c>
      <c r="E20" s="306"/>
      <c r="F20" s="581" t="s">
        <v>133</v>
      </c>
      <c r="G20" s="582"/>
      <c r="H20" s="311"/>
      <c r="I20" s="225" t="s">
        <v>133</v>
      </c>
      <c r="J20" s="226"/>
      <c r="K20" s="311"/>
      <c r="L20" s="188"/>
    </row>
    <row r="21" spans="1:12" s="23" customFormat="1" ht="14">
      <c r="A21" s="174"/>
      <c r="C21" s="227"/>
      <c r="D21" s="228" t="s">
        <v>160</v>
      </c>
      <c r="E21" s="307"/>
      <c r="F21" s="583" t="s">
        <v>160</v>
      </c>
      <c r="G21" s="584"/>
      <c r="H21" s="312"/>
      <c r="I21" s="229" t="s">
        <v>160</v>
      </c>
      <c r="J21" s="230"/>
      <c r="K21" s="312"/>
      <c r="L21" s="188"/>
    </row>
    <row r="22" spans="1:12" s="17" customFormat="1" ht="14">
      <c r="A22" s="20"/>
      <c r="C22" s="220"/>
      <c r="D22" s="221" t="s">
        <v>161</v>
      </c>
      <c r="E22" s="308"/>
      <c r="F22" s="579"/>
      <c r="G22" s="580"/>
      <c r="H22" s="231"/>
      <c r="I22" s="222" t="s">
        <v>161</v>
      </c>
      <c r="J22" s="219"/>
      <c r="K22" s="313"/>
      <c r="L22" s="188"/>
    </row>
    <row r="23" spans="1:12" s="17" customFormat="1" ht="14">
      <c r="A23" s="20"/>
      <c r="C23" s="232"/>
      <c r="D23" s="233" t="s">
        <v>162</v>
      </c>
      <c r="E23" s="309"/>
      <c r="F23" s="577"/>
      <c r="G23" s="578"/>
      <c r="H23" s="234"/>
      <c r="I23" s="235" t="s">
        <v>162</v>
      </c>
      <c r="J23" s="219"/>
      <c r="K23" s="314"/>
      <c r="L23" s="188"/>
    </row>
    <row r="24" spans="1:12" s="17" customFormat="1" ht="14">
      <c r="A24" s="20"/>
      <c r="D24" s="70"/>
      <c r="E24" s="70"/>
      <c r="F24" s="70"/>
      <c r="I24" s="70"/>
      <c r="K24" s="21" t="s">
        <v>163</v>
      </c>
      <c r="L24" s="189">
        <f>+E22+K22+E23+K23</f>
        <v>0</v>
      </c>
    </row>
    <row r="25" spans="1:12">
      <c r="A25" s="344"/>
      <c r="B25" s="345" t="s">
        <v>456</v>
      </c>
      <c r="C25" s="345"/>
      <c r="D25" s="346"/>
      <c r="E25" s="345"/>
      <c r="F25" s="350"/>
      <c r="G25" s="351"/>
      <c r="H25" s="352"/>
      <c r="I25" s="352"/>
      <c r="J25" s="346"/>
      <c r="K25" s="353"/>
      <c r="L25" s="354"/>
    </row>
    <row r="26" spans="1:12" s="17" customFormat="1" ht="14">
      <c r="A26" s="20"/>
      <c r="C26" s="301" t="s">
        <v>452</v>
      </c>
      <c r="D26" s="292"/>
      <c r="E26" s="236" t="s">
        <v>352</v>
      </c>
      <c r="F26" s="315"/>
      <c r="G26" s="237" t="s">
        <v>360</v>
      </c>
      <c r="H26" s="317"/>
      <c r="I26" s="221" t="s">
        <v>349</v>
      </c>
      <c r="J26" s="219"/>
      <c r="K26" s="318"/>
      <c r="L26" s="188"/>
    </row>
    <row r="27" spans="1:12" s="169" customFormat="1" ht="14">
      <c r="A27" s="168"/>
      <c r="C27" s="168"/>
      <c r="D27" s="17"/>
      <c r="E27" s="238" t="s">
        <v>348</v>
      </c>
      <c r="F27" s="316"/>
      <c r="G27" s="238"/>
      <c r="H27" s="239"/>
      <c r="I27" s="238" t="s">
        <v>350</v>
      </c>
      <c r="J27" s="240"/>
      <c r="K27" s="241">
        <f>(+K26*0.4)+((F27-F26)*35.87)</f>
        <v>0</v>
      </c>
      <c r="L27" s="190"/>
    </row>
    <row r="28" spans="1:12" s="169" customFormat="1" ht="14">
      <c r="A28" s="168"/>
      <c r="C28" s="168"/>
      <c r="D28" s="17"/>
      <c r="E28" s="238"/>
      <c r="F28" s="297"/>
      <c r="G28" s="238"/>
      <c r="H28" s="239"/>
      <c r="I28" s="298" t="s">
        <v>774</v>
      </c>
      <c r="J28" s="240"/>
      <c r="K28" s="241"/>
      <c r="L28" s="190"/>
    </row>
    <row r="29" spans="1:12" s="169" customFormat="1" ht="20.25" customHeight="1">
      <c r="A29" s="168"/>
      <c r="B29" s="179"/>
      <c r="C29" s="570" t="s">
        <v>351</v>
      </c>
      <c r="D29" s="571"/>
      <c r="E29" s="571"/>
      <c r="F29" s="166"/>
      <c r="G29" s="72"/>
      <c r="H29" s="166"/>
      <c r="I29" s="170"/>
      <c r="K29" s="190"/>
      <c r="L29" s="190"/>
    </row>
    <row r="30" spans="1:12" s="206" customFormat="1" ht="12.75" customHeight="1">
      <c r="A30" s="204"/>
      <c r="B30" s="205"/>
      <c r="C30" s="572"/>
      <c r="D30" s="573"/>
      <c r="E30" s="573"/>
      <c r="F30" s="256" t="s">
        <v>182</v>
      </c>
      <c r="H30" s="171"/>
      <c r="I30" s="185" t="s">
        <v>183</v>
      </c>
      <c r="K30" s="207"/>
      <c r="L30" s="208"/>
    </row>
    <row r="31" spans="1:12" s="17" customFormat="1" ht="14">
      <c r="A31" s="20"/>
      <c r="C31" s="180" t="s">
        <v>449</v>
      </c>
      <c r="E31" s="221" t="s">
        <v>170</v>
      </c>
      <c r="F31" s="319"/>
      <c r="G31" s="237"/>
      <c r="H31" s="237" t="s">
        <v>171</v>
      </c>
      <c r="I31" s="321"/>
      <c r="J31" s="219"/>
      <c r="K31" s="242"/>
      <c r="L31" s="191"/>
    </row>
    <row r="32" spans="1:12" s="17" customFormat="1" ht="14">
      <c r="A32" s="20"/>
      <c r="C32" s="27"/>
      <c r="D32" s="28"/>
      <c r="E32" s="233" t="s">
        <v>172</v>
      </c>
      <c r="F32" s="320"/>
      <c r="G32" s="243"/>
      <c r="H32" s="244"/>
      <c r="I32" s="243" t="s">
        <v>173</v>
      </c>
      <c r="J32" s="219"/>
      <c r="K32" s="245">
        <f>((I31-F31)+1)*F32</f>
        <v>0</v>
      </c>
      <c r="L32" s="188"/>
    </row>
    <row r="33" spans="1:12" s="17" customFormat="1" ht="14">
      <c r="A33" s="20"/>
      <c r="C33" s="181" t="s">
        <v>356</v>
      </c>
      <c r="D33" s="26"/>
      <c r="E33" s="236"/>
      <c r="F33" s="257"/>
      <c r="G33" s="237"/>
      <c r="H33" s="246"/>
      <c r="I33" s="238" t="s">
        <v>451</v>
      </c>
      <c r="J33" s="219"/>
      <c r="K33" s="322">
        <v>0</v>
      </c>
      <c r="L33" s="188"/>
    </row>
    <row r="34" spans="1:12" s="17" customFormat="1" ht="14">
      <c r="A34" s="20"/>
      <c r="C34" s="20"/>
      <c r="E34" s="239"/>
      <c r="F34" s="238"/>
      <c r="G34" s="239"/>
      <c r="H34" s="219"/>
      <c r="I34" s="238" t="s">
        <v>450</v>
      </c>
      <c r="J34" s="219"/>
      <c r="K34" s="323">
        <v>0</v>
      </c>
      <c r="L34" s="191"/>
    </row>
    <row r="35" spans="1:12" s="17" customFormat="1" ht="14">
      <c r="A35" s="20"/>
      <c r="C35" s="20"/>
      <c r="E35" s="239"/>
      <c r="F35" s="238"/>
      <c r="G35" s="239"/>
      <c r="H35" s="219"/>
      <c r="I35" s="238" t="s">
        <v>455</v>
      </c>
      <c r="J35" s="219"/>
      <c r="K35" s="323">
        <v>0</v>
      </c>
      <c r="L35" s="191"/>
    </row>
    <row r="36" spans="1:12" s="17" customFormat="1" ht="14">
      <c r="A36" s="20"/>
      <c r="C36" s="27"/>
      <c r="D36" s="233" t="s">
        <v>454</v>
      </c>
      <c r="E36" s="560"/>
      <c r="F36" s="560"/>
      <c r="G36" s="560"/>
      <c r="H36" s="560"/>
      <c r="I36" s="243" t="s">
        <v>174</v>
      </c>
      <c r="J36" s="219"/>
      <c r="K36" s="324">
        <v>0</v>
      </c>
      <c r="L36" s="191"/>
    </row>
    <row r="37" spans="1:12" s="17" customFormat="1" ht="14">
      <c r="A37" s="20"/>
      <c r="F37" s="70"/>
      <c r="G37" s="70"/>
      <c r="I37" s="30"/>
      <c r="K37" s="197" t="s">
        <v>175</v>
      </c>
      <c r="L37" s="189">
        <f>SUM(K32:K36)+K27</f>
        <v>0</v>
      </c>
    </row>
    <row r="38" spans="1:12">
      <c r="A38" s="344"/>
      <c r="B38" s="345" t="s">
        <v>668</v>
      </c>
      <c r="C38" s="345"/>
      <c r="D38" s="346"/>
      <c r="E38" s="345"/>
      <c r="F38" s="346"/>
      <c r="G38" s="346"/>
      <c r="H38" s="346"/>
      <c r="I38" s="346"/>
      <c r="J38" s="347"/>
      <c r="K38" s="348"/>
      <c r="L38" s="349"/>
    </row>
    <row r="39" spans="1:12" s="17" customFormat="1" ht="15.75" customHeight="1">
      <c r="A39" s="20"/>
      <c r="B39" s="19"/>
      <c r="C39" s="172"/>
      <c r="D39" s="236" t="s">
        <v>164</v>
      </c>
      <c r="E39" s="325"/>
      <c r="F39" s="246"/>
      <c r="G39" s="237" t="s">
        <v>165</v>
      </c>
      <c r="H39" s="325"/>
      <c r="I39" s="247"/>
      <c r="J39" s="247"/>
      <c r="K39" s="248" t="s">
        <v>166</v>
      </c>
      <c r="L39" s="188"/>
    </row>
    <row r="40" spans="1:12" s="17" customFormat="1" ht="15" customHeight="1">
      <c r="A40" s="20"/>
      <c r="B40" s="19"/>
      <c r="D40" s="221" t="s">
        <v>167</v>
      </c>
      <c r="E40" s="567"/>
      <c r="F40" s="567"/>
      <c r="G40" s="567"/>
      <c r="H40" s="254" t="s">
        <v>168</v>
      </c>
      <c r="I40" s="326"/>
      <c r="J40" s="249">
        <f>IF(L10="Standard",96,239)</f>
        <v>239</v>
      </c>
      <c r="K40" s="250">
        <f>IF(I40&gt;J40,"OVER LIMIT",((H39-E39)*I40))</f>
        <v>0</v>
      </c>
      <c r="L40" s="188"/>
    </row>
    <row r="41" spans="1:12" s="17" customFormat="1" ht="14">
      <c r="A41" s="20"/>
      <c r="B41" s="19"/>
      <c r="D41" s="221" t="s">
        <v>169</v>
      </c>
      <c r="E41" s="567"/>
      <c r="F41" s="567"/>
      <c r="G41" s="567"/>
      <c r="H41" s="254" t="s">
        <v>168</v>
      </c>
      <c r="I41" s="326"/>
      <c r="J41" s="267">
        <f>IF(L10="Standard",96,239)</f>
        <v>239</v>
      </c>
      <c r="K41" s="251">
        <f>IF(I41&gt;J41,"OVER LIMIT",((H39-E39)*I41))</f>
        <v>0</v>
      </c>
      <c r="L41" s="188"/>
    </row>
    <row r="42" spans="1:12" s="17" customFormat="1" ht="14">
      <c r="A42" s="20"/>
      <c r="B42" s="19"/>
      <c r="C42" s="27"/>
      <c r="D42" s="29"/>
      <c r="E42" s="29"/>
      <c r="F42" s="29"/>
      <c r="G42" s="28"/>
      <c r="H42" s="29"/>
      <c r="I42" s="264" t="s">
        <v>358</v>
      </c>
      <c r="J42" s="265"/>
      <c r="K42" s="266">
        <f>IF(K41=0,K40,MIN(K41,K40))</f>
        <v>0</v>
      </c>
      <c r="L42" s="188"/>
    </row>
    <row r="43" spans="1:12" s="17" customFormat="1" ht="14">
      <c r="A43" s="20"/>
      <c r="B43" s="19"/>
      <c r="C43" s="29"/>
      <c r="D43" s="233" t="s">
        <v>454</v>
      </c>
      <c r="E43" s="560"/>
      <c r="F43" s="560"/>
      <c r="G43" s="560"/>
      <c r="H43" s="560"/>
      <c r="I43" s="252" t="s">
        <v>174</v>
      </c>
      <c r="J43" s="253"/>
      <c r="K43" s="327">
        <v>0</v>
      </c>
      <c r="L43" s="209"/>
    </row>
    <row r="44" spans="1:12" s="17" customFormat="1" ht="14">
      <c r="A44" s="20"/>
      <c r="I44" s="70"/>
      <c r="K44" s="198" t="s">
        <v>669</v>
      </c>
      <c r="L44" s="212">
        <f>+K42+K43</f>
        <v>0</v>
      </c>
    </row>
    <row r="45" spans="1:12" s="17" customFormat="1" ht="14">
      <c r="A45" s="341"/>
      <c r="B45" s="339" t="s">
        <v>447</v>
      </c>
      <c r="C45" s="339"/>
      <c r="D45" s="339"/>
      <c r="E45" s="340"/>
      <c r="F45" s="340"/>
      <c r="G45" s="340"/>
      <c r="H45" s="340"/>
      <c r="I45" s="340"/>
      <c r="J45" s="340"/>
      <c r="K45" s="342"/>
      <c r="L45" s="343"/>
    </row>
    <row r="46" spans="1:12" s="17" customFormat="1" ht="14.25" customHeight="1">
      <c r="A46" s="20"/>
      <c r="B46" s="19"/>
      <c r="C46" s="563" t="s">
        <v>359</v>
      </c>
      <c r="D46" s="255" t="s">
        <v>176</v>
      </c>
      <c r="E46" s="255" t="s">
        <v>177</v>
      </c>
      <c r="F46" s="565" t="s">
        <v>178</v>
      </c>
      <c r="G46" s="565"/>
      <c r="H46" s="172"/>
      <c r="I46" s="172"/>
      <c r="K46" s="199"/>
      <c r="L46" s="192"/>
    </row>
    <row r="47" spans="1:12" s="17" customFormat="1" ht="15.75" customHeight="1">
      <c r="A47" s="20"/>
      <c r="B47" s="211"/>
      <c r="C47" s="564"/>
      <c r="D47" s="293">
        <f>H39-E39</f>
        <v>0</v>
      </c>
      <c r="E47" s="366" t="str">
        <f>IF($L$10="Standard",51,IF($L$10="High-Cost",71,""))</f>
        <v/>
      </c>
      <c r="F47" s="566" t="str">
        <f>IF(D47=0,"",D47*E47)</f>
        <v/>
      </c>
      <c r="G47" s="566"/>
      <c r="H47" s="72"/>
      <c r="I47" s="29"/>
      <c r="K47" s="200" t="s">
        <v>179</v>
      </c>
      <c r="L47" s="213">
        <f>SUM(F47:G47)</f>
        <v>0</v>
      </c>
    </row>
    <row r="48" spans="1:12" s="17" customFormat="1" thickBot="1">
      <c r="A48" s="210"/>
      <c r="B48" s="70"/>
      <c r="C48" s="70"/>
      <c r="D48" s="70"/>
      <c r="F48" s="70"/>
      <c r="I48" s="24"/>
      <c r="J48" s="25"/>
      <c r="K48" s="201"/>
      <c r="L48" s="191"/>
    </row>
    <row r="49" spans="1:12" s="32" customFormat="1" ht="19" thickBot="1">
      <c r="A49" s="333" t="s">
        <v>180</v>
      </c>
      <c r="B49" s="334"/>
      <c r="C49" s="334"/>
      <c r="D49" s="335"/>
      <c r="E49" s="335"/>
      <c r="F49" s="335"/>
      <c r="G49" s="335"/>
      <c r="H49" s="335"/>
      <c r="I49" s="336"/>
      <c r="J49" s="336"/>
      <c r="K49" s="337" t="str">
        <f>IF(L49&gt;1000,"EXECUTIVE OFFICE APPROVAL REQUIRED","")</f>
        <v/>
      </c>
      <c r="L49" s="338">
        <f>+L47+L44+L37+L24+L11</f>
        <v>0</v>
      </c>
    </row>
    <row r="50" spans="1:12" s="32" customFormat="1" ht="9.75" customHeight="1">
      <c r="A50" s="178"/>
      <c r="B50" s="182"/>
      <c r="C50" s="182"/>
      <c r="D50" s="183"/>
      <c r="E50" s="183"/>
      <c r="F50" s="183"/>
      <c r="G50" s="183"/>
      <c r="H50" s="183"/>
      <c r="I50" s="184"/>
      <c r="J50" s="31"/>
      <c r="K50" s="202"/>
      <c r="L50" s="193"/>
    </row>
    <row r="51" spans="1:12" s="16" customFormat="1" ht="18.5">
      <c r="A51" s="328" t="s">
        <v>181</v>
      </c>
      <c r="B51" s="329"/>
      <c r="C51" s="329"/>
      <c r="D51" s="329"/>
      <c r="E51" s="330"/>
      <c r="F51" s="330"/>
      <c r="G51" s="330"/>
      <c r="H51" s="330"/>
      <c r="I51" s="330"/>
      <c r="J51" s="330"/>
      <c r="K51" s="331"/>
      <c r="L51" s="332"/>
    </row>
    <row r="52" spans="1:12" ht="24.75" customHeight="1">
      <c r="A52" s="177"/>
      <c r="B52" s="34"/>
      <c r="C52" s="34"/>
      <c r="D52" s="34"/>
      <c r="E52" s="34"/>
      <c r="F52" s="34"/>
      <c r="H52" s="34"/>
      <c r="I52" s="34"/>
      <c r="J52" s="34"/>
      <c r="K52" s="203"/>
      <c r="L52" s="194"/>
    </row>
    <row r="53" spans="1:12">
      <c r="A53" s="177"/>
      <c r="B53" s="35" t="s">
        <v>182</v>
      </c>
      <c r="C53" s="175"/>
      <c r="F53" s="36" t="s">
        <v>183</v>
      </c>
      <c r="H53" s="35" t="s">
        <v>184</v>
      </c>
      <c r="J53" s="36" t="s">
        <v>183</v>
      </c>
      <c r="L53" s="195"/>
    </row>
    <row r="54" spans="1:12" ht="16.5" customHeight="1">
      <c r="A54" s="177"/>
      <c r="B54" s="34"/>
      <c r="C54" s="34"/>
      <c r="D54" s="34"/>
      <c r="E54" s="34"/>
      <c r="F54" s="34"/>
      <c r="H54" s="561" t="str">
        <f>IF(L12="EXECUTIVE OFFICE APPROVAL REQUIRED","",IF(K49="EXECUTIVE OFFICE APPROVAL REQUIRED","","NOT REQUIRED"))</f>
        <v/>
      </c>
      <c r="I54" s="561"/>
      <c r="J54" s="561"/>
      <c r="K54" s="561"/>
      <c r="L54" s="562"/>
    </row>
    <row r="55" spans="1:12">
      <c r="A55" s="33"/>
      <c r="B55" s="176" t="s">
        <v>185</v>
      </c>
      <c r="C55" s="176"/>
      <c r="D55" s="34"/>
      <c r="E55" s="34"/>
      <c r="F55" s="37" t="s">
        <v>183</v>
      </c>
      <c r="G55" s="34"/>
      <c r="H55" s="176" t="s">
        <v>186</v>
      </c>
      <c r="I55" s="34"/>
      <c r="J55" s="176" t="s">
        <v>183</v>
      </c>
      <c r="K55" s="176"/>
      <c r="L55" s="196"/>
    </row>
    <row r="56" spans="1:12" customFormat="1" ht="10.5" customHeight="1">
      <c r="A56" s="299" t="s">
        <v>775</v>
      </c>
      <c r="J56" s="258"/>
      <c r="L56" s="259"/>
    </row>
    <row r="61" spans="1:12">
      <c r="B61" s="39"/>
      <c r="C61" s="39"/>
    </row>
  </sheetData>
  <sheetProtection algorithmName="SHA-512" hashValue="4wpn4W3/VwYA6KauSH/oVqqez7LEDxV32hLAuSc1wOXcYzy+UBdRKymS30MTDVaCyxHP2u4xebnWod8C+Bw73w==" saltValue="TVWF9iMkGNdiLGkW1bVFow==" spinCount="100000" sheet="1" selectLockedCells="1"/>
  <mergeCells count="33">
    <mergeCell ref="D7:H7"/>
    <mergeCell ref="G5:H5"/>
    <mergeCell ref="B1:L1"/>
    <mergeCell ref="B2:L2"/>
    <mergeCell ref="B3:L3"/>
    <mergeCell ref="D6:E6"/>
    <mergeCell ref="D5:E5"/>
    <mergeCell ref="K5:L5"/>
    <mergeCell ref="K6:L6"/>
    <mergeCell ref="G6:H6"/>
    <mergeCell ref="D9:G9"/>
    <mergeCell ref="D10:G10"/>
    <mergeCell ref="E36:H36"/>
    <mergeCell ref="F11:G11"/>
    <mergeCell ref="C29:E30"/>
    <mergeCell ref="H9:I9"/>
    <mergeCell ref="F14:G14"/>
    <mergeCell ref="F15:G15"/>
    <mergeCell ref="F23:G23"/>
    <mergeCell ref="F19:G19"/>
    <mergeCell ref="F20:G20"/>
    <mergeCell ref="F21:G21"/>
    <mergeCell ref="F22:G22"/>
    <mergeCell ref="K14:L14"/>
    <mergeCell ref="K15:L15"/>
    <mergeCell ref="A15:E15"/>
    <mergeCell ref="E43:H43"/>
    <mergeCell ref="H54:L54"/>
    <mergeCell ref="C46:C47"/>
    <mergeCell ref="F46:G46"/>
    <mergeCell ref="F47:G47"/>
    <mergeCell ref="E40:G40"/>
    <mergeCell ref="E41:G41"/>
  </mergeCells>
  <conditionalFormatting sqref="I49:I50">
    <cfRule type="containsText" dxfId="22" priority="3" stopIfTrue="1" operator="containsText" text="EXECUTIVE">
      <formula>NOT(ISERROR(SEARCH("EXECUTIVE",I49)))</formula>
    </cfRule>
  </conditionalFormatting>
  <conditionalFormatting sqref="J49:K49">
    <cfRule type="containsText" dxfId="21" priority="1" stopIfTrue="1" operator="containsText" text="EXECUTIVE">
      <formula>NOT(ISERROR(SEARCH("EXECUTIVE",J49)))</formula>
    </cfRule>
  </conditionalFormatting>
  <conditionalFormatting sqref="K40:K41">
    <cfRule type="containsText" dxfId="20" priority="4" stopIfTrue="1" operator="containsText" text="OVER LIMIT">
      <formula>NOT(ISERROR(SEARCH("OVER LIMIT",K40)))</formula>
    </cfRule>
  </conditionalFormatting>
  <dataValidations xWindow="713" yWindow="458" count="7">
    <dataValidation type="whole" allowBlank="1" showInputMessage="1" showErrorMessage="1" error="Please enter the number of days this meal will be required" sqref="D47" xr:uid="{00000000-0002-0000-0200-000000000000}">
      <formula1>0</formula1>
      <formula2>1000</formula2>
    </dataValidation>
    <dataValidation type="decimal" allowBlank="1" showInputMessage="1" showErrorMessage="1" error="Please enter a dollar amount" sqref="L11 F32:F33 I40:I41 K43 K26 K33:K36" xr:uid="{00000000-0002-0000-0200-000001000000}">
      <formula1>0</formula1>
      <formula2>1000000</formula2>
    </dataValidation>
    <dataValidation type="decimal" allowBlank="1" showInputMessage="1" showErrorMessage="1" error="Please enter a dollar amount." sqref="E22:E23 K22:K23" xr:uid="{00000000-0002-0000-0200-000003000000}">
      <formula1>0</formula1>
      <formula2>1000000</formula2>
    </dataValidation>
    <dataValidation type="date" errorStyle="warning" operator="greaterThan" allowBlank="1" showErrorMessage="1" error="Please enter a date that is greater than today" sqref="E20 H20 K20 F31 I31 E39 H39 F26:F28" xr:uid="{00000000-0002-0000-0200-000004000000}">
      <formula1>TODAY()</formula1>
    </dataValidation>
    <dataValidation type="date" errorStyle="warning" operator="greaterThan" allowBlank="1" showInputMessage="1" showErrorMessage="1" error="Please enter a date that is in the future." sqref="I10:J11" xr:uid="{00000000-0002-0000-0200-000005000000}">
      <formula1>TODAY()</formula1>
    </dataValidation>
    <dataValidation type="list" allowBlank="1" showErrorMessage="1" sqref="L9" xr:uid="{00000000-0002-0000-0200-000006000000}">
      <formula1>States</formula1>
    </dataValidation>
    <dataValidation type="list" allowBlank="1" showInputMessage="1" showErrorMessage="1" sqref="D7" xr:uid="{D0D5D365-005E-4A26-BEB6-576204759193}">
      <formula1>Program</formula1>
    </dataValidation>
  </dataValidations>
  <printOptions horizontalCentered="1"/>
  <pageMargins left="0.15" right="0.15" top="0.15" bottom="0.15" header="0.3" footer="0.3"/>
  <pageSetup scale="91" fitToWidth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713" yWindow="458" count="1">
        <x14:dataValidation type="list" allowBlank="1" showInputMessage="1" showErrorMessage="1" promptTitle="CITY TYPE" prompt="Select whether the City you are traveling to is considered &quot;Standard&quot; or &quot;High Cost&quot; according to IRS Bulletin 2013-44: https://www.irs.gov/pub/irs-drop/n-18-77.pdf" xr:uid="{00000000-0002-0000-0200-000007000000}">
          <x14:formula1>
            <xm:f>TravelData!$B$1:$C$1</xm:f>
          </x14:formula1>
          <xm:sqref>L10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 tint="-0.499984740745262"/>
  </sheetPr>
  <dimension ref="A1:F419"/>
  <sheetViews>
    <sheetView showGridLines="0" topLeftCell="A236" zoomScaleNormal="100" workbookViewId="0">
      <selection activeCell="F280" sqref="F280"/>
    </sheetView>
  </sheetViews>
  <sheetFormatPr defaultColWidth="9.1796875" defaultRowHeight="11.5"/>
  <cols>
    <col min="1" max="1" width="12.81640625" style="3" bestFit="1" customWidth="1"/>
    <col min="2" max="2" width="62.81640625" style="4" bestFit="1" customWidth="1"/>
    <col min="3" max="3" width="19.1796875" style="80" customWidth="1"/>
    <col min="4" max="4" width="8.54296875" style="4" bestFit="1" customWidth="1"/>
    <col min="5" max="5" width="17.81640625" style="4" customWidth="1"/>
    <col min="6" max="6" width="19" style="4" customWidth="1"/>
    <col min="7" max="7" width="9.1796875" style="4"/>
    <col min="8" max="8" width="31" style="4" bestFit="1" customWidth="1"/>
    <col min="9" max="16384" width="9.1796875" style="4"/>
  </cols>
  <sheetData>
    <row r="1" spans="1:5">
      <c r="A1" s="3" t="s">
        <v>4</v>
      </c>
      <c r="B1" s="4">
        <v>7.7499999999999999E-2</v>
      </c>
    </row>
    <row r="5" spans="1:5">
      <c r="A5" s="3" t="s">
        <v>19</v>
      </c>
    </row>
    <row r="6" spans="1:5">
      <c r="B6" s="90" t="s">
        <v>557</v>
      </c>
      <c r="C6" s="91">
        <v>21735</v>
      </c>
      <c r="D6" s="91">
        <v>931105</v>
      </c>
      <c r="E6" s="92"/>
    </row>
    <row r="7" spans="1:5">
      <c r="B7" s="90" t="s">
        <v>558</v>
      </c>
      <c r="C7" s="91">
        <v>25400</v>
      </c>
      <c r="D7" s="91">
        <v>931235</v>
      </c>
      <c r="E7" s="92"/>
    </row>
    <row r="8" spans="1:5">
      <c r="B8" s="93" t="s">
        <v>559</v>
      </c>
      <c r="C8" s="9">
        <v>25400</v>
      </c>
      <c r="D8" s="9">
        <v>931220</v>
      </c>
      <c r="E8" s="94"/>
    </row>
    <row r="9" spans="1:5">
      <c r="B9" s="93" t="s">
        <v>562</v>
      </c>
      <c r="C9" s="9">
        <v>25400</v>
      </c>
      <c r="D9" s="9">
        <v>931240</v>
      </c>
      <c r="E9" s="94"/>
    </row>
    <row r="10" spans="1:5">
      <c r="B10" s="93" t="s">
        <v>561</v>
      </c>
      <c r="C10" s="9">
        <v>25500</v>
      </c>
      <c r="D10" s="9">
        <v>931103</v>
      </c>
      <c r="E10" s="94"/>
    </row>
    <row r="11" spans="1:5">
      <c r="B11" s="93" t="s">
        <v>563</v>
      </c>
      <c r="C11" s="9">
        <v>25400</v>
      </c>
      <c r="D11" s="9">
        <v>931235</v>
      </c>
      <c r="E11" s="94" t="s">
        <v>437</v>
      </c>
    </row>
    <row r="12" spans="1:5">
      <c r="B12" s="93" t="s">
        <v>564</v>
      </c>
      <c r="C12" s="9">
        <v>25400</v>
      </c>
      <c r="D12" s="9">
        <v>931205</v>
      </c>
      <c r="E12" s="94"/>
    </row>
    <row r="13" spans="1:5">
      <c r="B13" s="93" t="s">
        <v>565</v>
      </c>
      <c r="C13" s="9">
        <v>25400</v>
      </c>
      <c r="D13" s="9">
        <v>931235</v>
      </c>
      <c r="E13" s="94" t="s">
        <v>436</v>
      </c>
    </row>
    <row r="14" spans="1:5">
      <c r="B14" s="93" t="s">
        <v>566</v>
      </c>
      <c r="C14" s="9">
        <v>25400</v>
      </c>
      <c r="D14" s="9">
        <v>931260</v>
      </c>
      <c r="E14" s="94"/>
    </row>
    <row r="15" spans="1:5">
      <c r="B15" s="93" t="s">
        <v>560</v>
      </c>
      <c r="C15" s="9">
        <v>25400</v>
      </c>
      <c r="D15" s="9">
        <v>931270</v>
      </c>
      <c r="E15" s="94"/>
    </row>
    <row r="16" spans="1:5">
      <c r="B16" s="98" t="s">
        <v>567</v>
      </c>
      <c r="C16" s="97">
        <v>25400</v>
      </c>
      <c r="D16" s="97">
        <v>931235</v>
      </c>
      <c r="E16" s="99" t="s">
        <v>435</v>
      </c>
    </row>
    <row r="17" spans="2:5">
      <c r="B17" s="93" t="s">
        <v>265</v>
      </c>
      <c r="C17" s="9">
        <v>33100</v>
      </c>
      <c r="D17" s="9">
        <v>931105</v>
      </c>
      <c r="E17" s="94"/>
    </row>
    <row r="18" spans="2:5">
      <c r="B18" s="90" t="s">
        <v>10</v>
      </c>
      <c r="C18" s="91">
        <v>25400</v>
      </c>
      <c r="D18" s="91">
        <v>931301</v>
      </c>
      <c r="E18" s="92"/>
    </row>
    <row r="19" spans="2:5">
      <c r="B19" s="93" t="s">
        <v>568</v>
      </c>
      <c r="C19" s="9">
        <v>25540</v>
      </c>
      <c r="D19" s="9">
        <v>931116</v>
      </c>
      <c r="E19" s="94" t="s">
        <v>652</v>
      </c>
    </row>
    <row r="20" spans="2:5">
      <c r="B20" s="93" t="s">
        <v>569</v>
      </c>
      <c r="C20" s="9">
        <v>25400</v>
      </c>
      <c r="D20" s="9">
        <v>931302</v>
      </c>
      <c r="E20" s="94"/>
    </row>
    <row r="21" spans="2:5">
      <c r="B21" s="93" t="s">
        <v>570</v>
      </c>
      <c r="C21" s="9">
        <v>25400</v>
      </c>
      <c r="D21" s="9">
        <v>931305</v>
      </c>
      <c r="E21" s="94"/>
    </row>
    <row r="22" spans="2:5">
      <c r="B22" s="93" t="s">
        <v>571</v>
      </c>
      <c r="C22" s="9">
        <v>25401</v>
      </c>
      <c r="D22" s="9">
        <v>931111</v>
      </c>
      <c r="E22" s="94"/>
    </row>
    <row r="23" spans="2:5">
      <c r="B23" s="93" t="s">
        <v>572</v>
      </c>
      <c r="C23" s="9">
        <v>25400</v>
      </c>
      <c r="D23" s="9">
        <v>931306</v>
      </c>
      <c r="E23" s="94"/>
    </row>
    <row r="24" spans="2:5">
      <c r="B24" s="93" t="s">
        <v>573</v>
      </c>
      <c r="C24" s="9">
        <v>25400</v>
      </c>
      <c r="D24" s="9">
        <v>931303</v>
      </c>
      <c r="E24" s="94"/>
    </row>
    <row r="25" spans="2:5">
      <c r="B25" s="93" t="s">
        <v>574</v>
      </c>
      <c r="C25" s="9">
        <v>25400</v>
      </c>
      <c r="D25" s="9">
        <v>931304</v>
      </c>
      <c r="E25" s="94"/>
    </row>
    <row r="26" spans="2:5">
      <c r="B26" s="98" t="s">
        <v>726</v>
      </c>
      <c r="C26" s="97">
        <v>25400</v>
      </c>
      <c r="D26" s="97">
        <v>931307</v>
      </c>
      <c r="E26" s="99"/>
    </row>
    <row r="27" spans="2:5">
      <c r="B27" s="93" t="s">
        <v>579</v>
      </c>
      <c r="C27" s="9">
        <v>25430</v>
      </c>
      <c r="D27" s="9">
        <v>931170</v>
      </c>
      <c r="E27" s="94" t="s">
        <v>582</v>
      </c>
    </row>
    <row r="28" spans="2:5">
      <c r="B28" s="93" t="s">
        <v>599</v>
      </c>
      <c r="C28" s="9">
        <v>25430</v>
      </c>
      <c r="D28" s="9">
        <v>931170</v>
      </c>
      <c r="E28" s="94" t="s">
        <v>583</v>
      </c>
    </row>
    <row r="29" spans="2:5">
      <c r="B29" s="93" t="s">
        <v>717</v>
      </c>
      <c r="C29" s="9">
        <v>25430</v>
      </c>
      <c r="D29" s="9">
        <v>931170</v>
      </c>
      <c r="E29" s="94" t="s">
        <v>718</v>
      </c>
    </row>
    <row r="30" spans="2:5">
      <c r="B30" s="93" t="s">
        <v>600</v>
      </c>
      <c r="C30" s="9">
        <v>25430</v>
      </c>
      <c r="D30" s="9">
        <v>931170</v>
      </c>
      <c r="E30" s="94" t="s">
        <v>584</v>
      </c>
    </row>
    <row r="31" spans="2:5">
      <c r="B31" s="93" t="s">
        <v>580</v>
      </c>
      <c r="C31" s="9">
        <v>25430</v>
      </c>
      <c r="D31" s="9">
        <v>931170</v>
      </c>
      <c r="E31" s="94" t="s">
        <v>585</v>
      </c>
    </row>
    <row r="32" spans="2:5">
      <c r="B32" s="93" t="s">
        <v>715</v>
      </c>
      <c r="C32" s="9">
        <v>25430</v>
      </c>
      <c r="D32" s="9">
        <v>931170</v>
      </c>
      <c r="E32" s="94" t="s">
        <v>716</v>
      </c>
    </row>
    <row r="33" spans="2:5">
      <c r="B33" s="93" t="s">
        <v>664</v>
      </c>
      <c r="C33" s="9">
        <v>25430</v>
      </c>
      <c r="D33" s="9">
        <v>931170</v>
      </c>
      <c r="E33" s="94" t="s">
        <v>665</v>
      </c>
    </row>
    <row r="34" spans="2:5">
      <c r="B34" s="93" t="s">
        <v>713</v>
      </c>
      <c r="C34" s="9">
        <v>25430</v>
      </c>
      <c r="D34" s="9">
        <v>931170</v>
      </c>
      <c r="E34" s="94" t="s">
        <v>714</v>
      </c>
    </row>
    <row r="35" spans="2:5">
      <c r="B35" s="93" t="s">
        <v>711</v>
      </c>
      <c r="C35" s="9">
        <v>25430</v>
      </c>
      <c r="D35" s="9">
        <v>931170</v>
      </c>
      <c r="E35" s="94" t="s">
        <v>712</v>
      </c>
    </row>
    <row r="36" spans="2:5">
      <c r="B36" s="93" t="s">
        <v>709</v>
      </c>
      <c r="C36" s="9">
        <v>25430</v>
      </c>
      <c r="D36" s="9">
        <v>931170</v>
      </c>
      <c r="E36" s="94" t="s">
        <v>710</v>
      </c>
    </row>
    <row r="37" spans="2:5">
      <c r="B37" s="93" t="s">
        <v>723</v>
      </c>
      <c r="C37" s="9">
        <v>25430</v>
      </c>
      <c r="D37" s="9">
        <v>931170</v>
      </c>
      <c r="E37" s="94" t="s">
        <v>724</v>
      </c>
    </row>
    <row r="38" spans="2:5">
      <c r="B38" s="93" t="s">
        <v>725</v>
      </c>
      <c r="C38" s="9">
        <v>25430</v>
      </c>
      <c r="D38" s="9">
        <v>931170</v>
      </c>
      <c r="E38" s="94" t="s">
        <v>586</v>
      </c>
    </row>
    <row r="39" spans="2:5">
      <c r="B39" s="93" t="s">
        <v>719</v>
      </c>
      <c r="C39" s="9">
        <v>25430</v>
      </c>
      <c r="D39" s="9">
        <v>931170</v>
      </c>
      <c r="E39" s="94" t="s">
        <v>720</v>
      </c>
    </row>
    <row r="40" spans="2:5">
      <c r="B40" s="93" t="s">
        <v>721</v>
      </c>
      <c r="C40" s="9">
        <v>25430</v>
      </c>
      <c r="D40" s="9">
        <v>931170</v>
      </c>
      <c r="E40" s="94" t="s">
        <v>722</v>
      </c>
    </row>
    <row r="41" spans="2:5">
      <c r="B41" s="93" t="s">
        <v>581</v>
      </c>
      <c r="C41" s="9">
        <v>25430</v>
      </c>
      <c r="D41" s="9">
        <v>931170</v>
      </c>
      <c r="E41" s="94" t="s">
        <v>587</v>
      </c>
    </row>
    <row r="42" spans="2:5">
      <c r="B42" s="93" t="s">
        <v>601</v>
      </c>
      <c r="C42" s="9">
        <v>25430</v>
      </c>
      <c r="D42" s="9">
        <v>931170</v>
      </c>
      <c r="E42" s="94" t="s">
        <v>588</v>
      </c>
    </row>
    <row r="43" spans="2:5">
      <c r="B43" s="93" t="s">
        <v>591</v>
      </c>
      <c r="C43" s="9">
        <v>25430</v>
      </c>
      <c r="D43" s="9">
        <v>931170</v>
      </c>
      <c r="E43" s="94" t="s">
        <v>589</v>
      </c>
    </row>
    <row r="44" spans="2:5">
      <c r="B44" s="93" t="s">
        <v>592</v>
      </c>
      <c r="C44" s="9">
        <v>25430</v>
      </c>
      <c r="D44" s="9">
        <v>931170</v>
      </c>
      <c r="E44" s="94" t="s">
        <v>590</v>
      </c>
    </row>
    <row r="45" spans="2:5">
      <c r="B45" s="93" t="s">
        <v>593</v>
      </c>
      <c r="C45" s="9">
        <v>25430</v>
      </c>
      <c r="D45" s="9">
        <v>931170</v>
      </c>
      <c r="E45" s="94" t="s">
        <v>596</v>
      </c>
    </row>
    <row r="46" spans="2:5">
      <c r="B46" s="93" t="s">
        <v>594</v>
      </c>
      <c r="C46" s="9">
        <v>25430</v>
      </c>
      <c r="D46" s="9">
        <v>931170</v>
      </c>
      <c r="E46" s="94" t="s">
        <v>595</v>
      </c>
    </row>
    <row r="47" spans="2:5">
      <c r="B47" s="93" t="s">
        <v>602</v>
      </c>
      <c r="C47" s="9">
        <v>25430</v>
      </c>
      <c r="D47" s="9">
        <v>931170</v>
      </c>
      <c r="E47" s="94" t="s">
        <v>597</v>
      </c>
    </row>
    <row r="48" spans="2:5">
      <c r="B48" s="93" t="s">
        <v>575</v>
      </c>
      <c r="C48" s="9">
        <v>25590</v>
      </c>
      <c r="D48" s="9">
        <v>931150</v>
      </c>
      <c r="E48" s="94" t="s">
        <v>598</v>
      </c>
    </row>
    <row r="49" spans="2:5">
      <c r="B49" s="93" t="s">
        <v>576</v>
      </c>
      <c r="C49" s="9">
        <v>25540</v>
      </c>
      <c r="D49" s="9">
        <v>931116</v>
      </c>
      <c r="E49" s="94"/>
    </row>
    <row r="50" spans="2:5">
      <c r="B50" s="93" t="s">
        <v>577</v>
      </c>
      <c r="C50" s="9">
        <v>25440</v>
      </c>
      <c r="D50" s="9">
        <v>931160</v>
      </c>
      <c r="E50" s="94"/>
    </row>
    <row r="51" spans="2:5">
      <c r="B51" s="98" t="s">
        <v>578</v>
      </c>
      <c r="C51" s="97">
        <v>25550</v>
      </c>
      <c r="D51" s="97">
        <v>931101</v>
      </c>
      <c r="E51" s="99"/>
    </row>
    <row r="52" spans="2:5">
      <c r="B52" s="90" t="s">
        <v>11</v>
      </c>
      <c r="C52" s="91">
        <v>25400</v>
      </c>
      <c r="D52" s="91">
        <v>931400</v>
      </c>
      <c r="E52" s="92"/>
    </row>
    <row r="53" spans="2:5">
      <c r="B53" s="93" t="s">
        <v>12</v>
      </c>
      <c r="C53" s="9">
        <v>25400</v>
      </c>
      <c r="D53" s="9">
        <v>931402</v>
      </c>
      <c r="E53" s="94"/>
    </row>
    <row r="54" spans="2:5">
      <c r="B54" s="93" t="s">
        <v>13</v>
      </c>
      <c r="C54" s="9">
        <v>25400</v>
      </c>
      <c r="D54" s="9">
        <v>931403</v>
      </c>
      <c r="E54" s="94"/>
    </row>
    <row r="55" spans="2:5">
      <c r="B55" s="95" t="s">
        <v>23</v>
      </c>
      <c r="C55" s="9">
        <v>25400</v>
      </c>
      <c r="D55" s="9">
        <v>931404</v>
      </c>
      <c r="E55" s="96"/>
    </row>
    <row r="56" spans="2:5">
      <c r="B56" s="93" t="s">
        <v>14</v>
      </c>
      <c r="C56" s="9">
        <v>25400</v>
      </c>
      <c r="D56" s="9">
        <v>931405</v>
      </c>
      <c r="E56" s="94"/>
    </row>
    <row r="57" spans="2:5">
      <c r="B57" s="93" t="s">
        <v>15</v>
      </c>
      <c r="C57" s="9">
        <v>25620</v>
      </c>
      <c r="D57" s="9">
        <v>931750</v>
      </c>
      <c r="E57" s="94"/>
    </row>
    <row r="58" spans="2:5">
      <c r="B58" s="93" t="s">
        <v>417</v>
      </c>
      <c r="C58" s="9">
        <v>25400</v>
      </c>
      <c r="D58" s="9">
        <v>931406</v>
      </c>
      <c r="E58" s="94"/>
    </row>
    <row r="59" spans="2:5">
      <c r="B59" s="93" t="s">
        <v>438</v>
      </c>
      <c r="C59" s="9">
        <v>25400</v>
      </c>
      <c r="D59" s="9">
        <v>931420</v>
      </c>
      <c r="E59" s="94"/>
    </row>
    <row r="60" spans="2:5">
      <c r="B60" s="93" t="s">
        <v>16</v>
      </c>
      <c r="C60" s="9">
        <v>25400</v>
      </c>
      <c r="D60" s="9">
        <v>931421</v>
      </c>
      <c r="E60" s="94"/>
    </row>
    <row r="61" spans="2:5">
      <c r="B61" s="93" t="s">
        <v>17</v>
      </c>
      <c r="C61" s="9">
        <v>25400</v>
      </c>
      <c r="D61" s="9">
        <v>931408</v>
      </c>
      <c r="E61" s="94"/>
    </row>
    <row r="62" spans="2:5">
      <c r="B62" s="98" t="s">
        <v>18</v>
      </c>
      <c r="C62" s="97">
        <v>25400</v>
      </c>
      <c r="D62" s="97">
        <v>931409</v>
      </c>
      <c r="E62" s="99"/>
    </row>
    <row r="63" spans="2:5">
      <c r="B63" s="93" t="s">
        <v>320</v>
      </c>
      <c r="C63" s="9">
        <v>25510</v>
      </c>
      <c r="D63" s="9">
        <v>931108</v>
      </c>
      <c r="E63" s="94"/>
    </row>
    <row r="64" spans="2:5">
      <c r="B64" s="95" t="s">
        <v>321</v>
      </c>
      <c r="C64" s="9">
        <v>25510</v>
      </c>
      <c r="D64" s="9">
        <v>931108</v>
      </c>
      <c r="E64" s="96" t="s">
        <v>439</v>
      </c>
    </row>
    <row r="65" spans="1:5">
      <c r="B65" s="93" t="s">
        <v>322</v>
      </c>
      <c r="C65" s="9">
        <v>25510</v>
      </c>
      <c r="D65" s="9">
        <v>931108</v>
      </c>
      <c r="E65" s="94" t="s">
        <v>432</v>
      </c>
    </row>
    <row r="66" spans="1:5">
      <c r="B66" s="93" t="s">
        <v>440</v>
      </c>
      <c r="C66" s="9">
        <v>25510</v>
      </c>
      <c r="D66" s="9">
        <v>931108</v>
      </c>
      <c r="E66" s="94" t="s">
        <v>428</v>
      </c>
    </row>
    <row r="67" spans="1:5">
      <c r="A67" s="5"/>
      <c r="B67" s="93" t="s">
        <v>441</v>
      </c>
      <c r="C67" s="9">
        <v>25510</v>
      </c>
      <c r="D67" s="9">
        <v>931108</v>
      </c>
      <c r="E67" s="94" t="s">
        <v>427</v>
      </c>
    </row>
    <row r="68" spans="1:5">
      <c r="A68" s="5"/>
      <c r="B68" s="93" t="s">
        <v>323</v>
      </c>
      <c r="C68" s="9">
        <v>25510</v>
      </c>
      <c r="D68" s="9">
        <v>931108</v>
      </c>
      <c r="E68" s="94" t="s">
        <v>426</v>
      </c>
    </row>
    <row r="69" spans="1:5">
      <c r="A69" s="5"/>
      <c r="B69" s="93" t="s">
        <v>324</v>
      </c>
      <c r="C69" s="9">
        <v>25510</v>
      </c>
      <c r="D69" s="9">
        <v>931108</v>
      </c>
      <c r="E69" s="94" t="s">
        <v>424</v>
      </c>
    </row>
    <row r="70" spans="1:5">
      <c r="A70" s="5"/>
      <c r="B70" s="93" t="s">
        <v>325</v>
      </c>
      <c r="C70" s="9">
        <v>25510</v>
      </c>
      <c r="D70" s="9">
        <v>931108</v>
      </c>
      <c r="E70" s="94" t="s">
        <v>442</v>
      </c>
    </row>
    <row r="71" spans="1:5">
      <c r="A71" s="5"/>
      <c r="B71" s="93" t="s">
        <v>326</v>
      </c>
      <c r="C71" s="9">
        <v>25510</v>
      </c>
      <c r="D71" s="9">
        <v>931108</v>
      </c>
      <c r="E71" s="94" t="s">
        <v>431</v>
      </c>
    </row>
    <row r="72" spans="1:5">
      <c r="A72" s="5"/>
      <c r="B72" s="93" t="s">
        <v>327</v>
      </c>
      <c r="C72" s="9">
        <v>25510</v>
      </c>
      <c r="D72" s="9">
        <v>931108</v>
      </c>
      <c r="E72" s="94" t="s">
        <v>421</v>
      </c>
    </row>
    <row r="73" spans="1:5">
      <c r="A73" s="5"/>
      <c r="B73" s="93" t="s">
        <v>328</v>
      </c>
      <c r="C73" s="9">
        <v>25510</v>
      </c>
      <c r="D73" s="9">
        <v>931108</v>
      </c>
      <c r="E73" s="94" t="s">
        <v>429</v>
      </c>
    </row>
    <row r="74" spans="1:5">
      <c r="A74" s="5"/>
      <c r="B74" s="93" t="s">
        <v>329</v>
      </c>
      <c r="C74" s="9">
        <v>25510</v>
      </c>
      <c r="D74" s="9">
        <v>931108</v>
      </c>
      <c r="E74" s="94" t="s">
        <v>444</v>
      </c>
    </row>
    <row r="75" spans="1:5">
      <c r="A75" s="5"/>
      <c r="B75" s="93" t="s">
        <v>330</v>
      </c>
      <c r="C75" s="9">
        <v>25510</v>
      </c>
      <c r="D75" s="9">
        <v>931108</v>
      </c>
      <c r="E75" s="94" t="s">
        <v>443</v>
      </c>
    </row>
    <row r="76" spans="1:5">
      <c r="A76" s="5"/>
      <c r="B76" s="93" t="s">
        <v>331</v>
      </c>
      <c r="C76" s="9">
        <v>25510</v>
      </c>
      <c r="D76" s="9">
        <v>931108</v>
      </c>
      <c r="E76" s="94" t="s">
        <v>425</v>
      </c>
    </row>
    <row r="77" spans="1:5">
      <c r="A77" s="5"/>
      <c r="B77" s="93" t="s">
        <v>332</v>
      </c>
      <c r="C77" s="9">
        <v>25510</v>
      </c>
      <c r="D77" s="9">
        <v>931108</v>
      </c>
      <c r="E77" s="94" t="s">
        <v>422</v>
      </c>
    </row>
    <row r="78" spans="1:5">
      <c r="B78" s="93" t="s">
        <v>333</v>
      </c>
      <c r="C78" s="9">
        <v>25510</v>
      </c>
      <c r="D78" s="9">
        <v>931108</v>
      </c>
      <c r="E78" s="94" t="s">
        <v>423</v>
      </c>
    </row>
    <row r="79" spans="1:5">
      <c r="B79" s="98" t="s">
        <v>334</v>
      </c>
      <c r="C79" s="97">
        <v>25510</v>
      </c>
      <c r="D79" s="97">
        <v>931108</v>
      </c>
      <c r="E79" s="99" t="s">
        <v>430</v>
      </c>
    </row>
    <row r="81" spans="1:4">
      <c r="A81" s="3" t="s">
        <v>25</v>
      </c>
    </row>
    <row r="83" spans="1:4">
      <c r="B83" s="4" t="s">
        <v>26</v>
      </c>
    </row>
    <row r="84" spans="1:4">
      <c r="B84" s="4" t="s">
        <v>27</v>
      </c>
    </row>
    <row r="85" spans="1:4">
      <c r="B85" s="4" t="s">
        <v>28</v>
      </c>
    </row>
    <row r="86" spans="1:4">
      <c r="A86" s="3" t="s">
        <v>31</v>
      </c>
    </row>
    <row r="89" spans="1:4" ht="13">
      <c r="B89" s="6" t="s">
        <v>458</v>
      </c>
      <c r="C89" s="101" t="s">
        <v>116</v>
      </c>
      <c r="D89" s="7"/>
    </row>
    <row r="90" spans="1:4" ht="14.5">
      <c r="A90" s="4"/>
      <c r="B90" t="s">
        <v>98</v>
      </c>
      <c r="C90" s="295">
        <v>526420</v>
      </c>
      <c r="D90" s="7"/>
    </row>
    <row r="91" spans="1:4" ht="14.5">
      <c r="A91" s="4"/>
      <c r="B91" t="s">
        <v>89</v>
      </c>
      <c r="C91" s="295">
        <v>528900</v>
      </c>
      <c r="D91" s="7"/>
    </row>
    <row r="92" spans="1:4" ht="14.5">
      <c r="A92" s="4"/>
      <c r="B92" t="s">
        <v>79</v>
      </c>
      <c r="C92" s="295">
        <v>520805</v>
      </c>
      <c r="D92" s="7"/>
    </row>
    <row r="93" spans="1:4" ht="14.5">
      <c r="A93" s="4"/>
      <c r="B93" t="s">
        <v>499</v>
      </c>
      <c r="C93" s="295">
        <v>523600</v>
      </c>
      <c r="D93" s="7"/>
    </row>
    <row r="94" spans="1:4" ht="14.5">
      <c r="A94" s="4"/>
      <c r="B94" t="s">
        <v>106</v>
      </c>
      <c r="C94" s="295">
        <v>527280</v>
      </c>
      <c r="D94" s="7"/>
    </row>
    <row r="95" spans="1:4" ht="14.5">
      <c r="A95" s="4"/>
      <c r="B95" t="s">
        <v>504</v>
      </c>
      <c r="C95" s="295">
        <v>524580</v>
      </c>
      <c r="D95" s="7"/>
    </row>
    <row r="96" spans="1:4" ht="14.5">
      <c r="A96" s="4"/>
      <c r="B96" t="s">
        <v>497</v>
      </c>
      <c r="C96" s="295">
        <v>523290</v>
      </c>
      <c r="D96" s="7"/>
    </row>
    <row r="97" spans="1:4" ht="14.5">
      <c r="A97" s="4"/>
      <c r="B97" t="s">
        <v>108</v>
      </c>
      <c r="C97" s="295">
        <v>528120</v>
      </c>
      <c r="D97" s="7"/>
    </row>
    <row r="98" spans="1:4" ht="14.5">
      <c r="A98" s="4"/>
      <c r="B98" t="s">
        <v>66</v>
      </c>
      <c r="C98" s="295">
        <v>523620</v>
      </c>
      <c r="D98" s="7"/>
    </row>
    <row r="99" spans="1:4" ht="14.5">
      <c r="A99" s="4"/>
      <c r="B99" t="s">
        <v>90</v>
      </c>
      <c r="C99" s="295">
        <v>528920</v>
      </c>
      <c r="D99" s="7"/>
    </row>
    <row r="100" spans="1:4" ht="14.5">
      <c r="A100" s="4"/>
      <c r="B100" t="s">
        <v>109</v>
      </c>
      <c r="C100" s="295">
        <v>520230</v>
      </c>
      <c r="D100" s="7"/>
    </row>
    <row r="101" spans="1:4" ht="14.5">
      <c r="A101" s="4"/>
      <c r="B101" t="s">
        <v>57</v>
      </c>
      <c r="C101" s="295">
        <v>527630</v>
      </c>
      <c r="D101" s="7"/>
    </row>
    <row r="102" spans="1:4" ht="14.5">
      <c r="A102" s="4"/>
      <c r="B102" t="s">
        <v>48</v>
      </c>
      <c r="C102" s="295">
        <v>520815</v>
      </c>
      <c r="D102" s="7"/>
    </row>
    <row r="103" spans="1:4" ht="14.5">
      <c r="A103" s="4"/>
      <c r="B103" t="s">
        <v>501</v>
      </c>
      <c r="C103" s="295">
        <v>523760</v>
      </c>
      <c r="D103" s="7"/>
    </row>
    <row r="104" spans="1:4" ht="14.5">
      <c r="A104" s="4"/>
      <c r="B104" t="s">
        <v>111</v>
      </c>
      <c r="C104" s="295">
        <v>520330</v>
      </c>
      <c r="D104" s="7"/>
    </row>
    <row r="105" spans="1:4" ht="14.5">
      <c r="A105" s="4"/>
      <c r="B105" t="s">
        <v>84</v>
      </c>
      <c r="C105" s="295">
        <v>523840</v>
      </c>
      <c r="D105" s="7"/>
    </row>
    <row r="106" spans="1:4" ht="14.5">
      <c r="A106" s="4"/>
      <c r="B106" t="s">
        <v>81</v>
      </c>
      <c r="C106" s="295">
        <v>523640</v>
      </c>
      <c r="D106" s="7"/>
    </row>
    <row r="107" spans="1:4" ht="14.5">
      <c r="A107" s="4"/>
      <c r="B107" t="s">
        <v>500</v>
      </c>
      <c r="C107" s="295">
        <v>523660</v>
      </c>
      <c r="D107" s="7"/>
    </row>
    <row r="108" spans="1:4" ht="14.5">
      <c r="A108" s="4"/>
      <c r="B108" t="s">
        <v>515</v>
      </c>
      <c r="C108" s="295">
        <v>528140</v>
      </c>
      <c r="D108" s="7"/>
    </row>
    <row r="109" spans="1:4" ht="14.5">
      <c r="A109" s="4"/>
      <c r="B109" t="s">
        <v>71</v>
      </c>
      <c r="C109" s="295">
        <v>524660</v>
      </c>
      <c r="D109" s="7"/>
    </row>
    <row r="110" spans="1:4" ht="14.5">
      <c r="A110" s="4"/>
      <c r="B110" t="s">
        <v>100</v>
      </c>
      <c r="C110" s="295">
        <v>529500</v>
      </c>
      <c r="D110" s="7"/>
    </row>
    <row r="111" spans="1:4" ht="14.5">
      <c r="A111" s="4"/>
      <c r="B111" t="s">
        <v>72</v>
      </c>
      <c r="C111" s="295">
        <v>524820</v>
      </c>
      <c r="D111" s="7"/>
    </row>
    <row r="112" spans="1:4" ht="14.5">
      <c r="A112" s="4"/>
      <c r="B112" t="s">
        <v>503</v>
      </c>
      <c r="C112" s="295">
        <v>523960</v>
      </c>
      <c r="D112" s="7"/>
    </row>
    <row r="113" spans="1:4" ht="14.5">
      <c r="A113" s="4"/>
      <c r="B113" t="s">
        <v>44</v>
      </c>
      <c r="C113" s="295">
        <v>520710</v>
      </c>
      <c r="D113" s="7"/>
    </row>
    <row r="114" spans="1:4" ht="14.5">
      <c r="A114" s="4"/>
      <c r="B114" t="s">
        <v>65</v>
      </c>
      <c r="C114" s="295">
        <v>528260</v>
      </c>
      <c r="D114" s="7"/>
    </row>
    <row r="115" spans="1:4" ht="14.5">
      <c r="A115" s="4"/>
      <c r="B115" t="s">
        <v>75</v>
      </c>
      <c r="C115" s="295">
        <v>524840</v>
      </c>
      <c r="D115" s="7"/>
    </row>
    <row r="116" spans="1:4" ht="14.5">
      <c r="A116" s="4"/>
      <c r="B116" t="s">
        <v>77</v>
      </c>
      <c r="C116" s="295">
        <v>524860</v>
      </c>
      <c r="D116" s="7"/>
    </row>
    <row r="117" spans="1:4" ht="14.5">
      <c r="A117" s="4"/>
      <c r="B117" t="s">
        <v>510</v>
      </c>
      <c r="C117" s="295">
        <v>527690</v>
      </c>
      <c r="D117" s="7"/>
    </row>
    <row r="118" spans="1:4" ht="14.5">
      <c r="A118" s="4"/>
      <c r="B118" t="s">
        <v>43</v>
      </c>
      <c r="C118" s="295">
        <v>520705</v>
      </c>
      <c r="D118" s="7"/>
    </row>
    <row r="119" spans="1:4" ht="14.5">
      <c r="A119" s="4"/>
      <c r="B119" t="s">
        <v>380</v>
      </c>
      <c r="C119" s="295">
        <v>527100</v>
      </c>
      <c r="D119" s="7"/>
    </row>
    <row r="120" spans="1:4" ht="14.5">
      <c r="A120" s="4"/>
      <c r="B120" t="s">
        <v>505</v>
      </c>
      <c r="C120" s="295">
        <v>524900</v>
      </c>
      <c r="D120" s="7"/>
    </row>
    <row r="121" spans="1:4" ht="14.5">
      <c r="A121" s="4"/>
      <c r="B121" t="s">
        <v>101</v>
      </c>
      <c r="C121" s="295">
        <v>529510</v>
      </c>
      <c r="D121" s="7"/>
    </row>
    <row r="122" spans="1:4" ht="14.5">
      <c r="A122" s="4"/>
      <c r="B122" t="s">
        <v>33</v>
      </c>
      <c r="C122" s="295">
        <v>520010</v>
      </c>
      <c r="D122" s="7"/>
    </row>
    <row r="123" spans="1:4" ht="14.5">
      <c r="A123" s="4"/>
      <c r="B123" t="s">
        <v>46</v>
      </c>
      <c r="C123" s="295">
        <v>520800</v>
      </c>
      <c r="D123" s="7"/>
    </row>
    <row r="124" spans="1:4" ht="14.5">
      <c r="A124" s="4"/>
      <c r="B124" t="s">
        <v>488</v>
      </c>
      <c r="C124" s="295">
        <v>520840</v>
      </c>
      <c r="D124" s="7"/>
    </row>
    <row r="125" spans="1:4" ht="14.5">
      <c r="A125" s="4"/>
      <c r="B125" t="s">
        <v>63</v>
      </c>
      <c r="C125" s="295">
        <v>528020</v>
      </c>
      <c r="D125" s="7"/>
    </row>
    <row r="126" spans="1:4" ht="14.5">
      <c r="A126" s="4"/>
      <c r="B126" t="s">
        <v>34</v>
      </c>
      <c r="C126" s="295">
        <v>520015</v>
      </c>
      <c r="D126" s="7"/>
    </row>
    <row r="127" spans="1:4" ht="14.5">
      <c r="A127" s="4"/>
      <c r="B127" t="s">
        <v>487</v>
      </c>
      <c r="C127" s="295">
        <v>520360</v>
      </c>
      <c r="D127" s="7"/>
    </row>
    <row r="128" spans="1:4" ht="14.5">
      <c r="A128" s="4"/>
      <c r="B128" t="s">
        <v>67</v>
      </c>
      <c r="C128" s="295">
        <v>520820</v>
      </c>
      <c r="D128" s="7"/>
    </row>
    <row r="129" spans="1:4" ht="14.5">
      <c r="A129" s="4"/>
      <c r="B129" t="s">
        <v>49</v>
      </c>
      <c r="C129" s="295">
        <v>520825</v>
      </c>
      <c r="D129" s="7"/>
    </row>
    <row r="130" spans="1:4" ht="14.5">
      <c r="A130" s="4"/>
      <c r="B130" t="s">
        <v>498</v>
      </c>
      <c r="C130" s="295">
        <v>523340</v>
      </c>
      <c r="D130" s="7"/>
    </row>
    <row r="131" spans="1:4" ht="14.5">
      <c r="A131" s="4"/>
      <c r="B131" t="s">
        <v>68</v>
      </c>
      <c r="C131" s="295">
        <v>520830</v>
      </c>
      <c r="D131" s="7"/>
    </row>
    <row r="132" spans="1:4" ht="14.5">
      <c r="A132" s="4"/>
      <c r="B132" t="s">
        <v>96</v>
      </c>
      <c r="C132" s="295">
        <v>525020</v>
      </c>
      <c r="D132" s="7"/>
    </row>
    <row r="133" spans="1:4" ht="14.5">
      <c r="A133" s="4"/>
      <c r="B133" t="s">
        <v>97</v>
      </c>
      <c r="C133" s="295">
        <v>526410</v>
      </c>
      <c r="D133" s="7"/>
    </row>
    <row r="134" spans="1:4" ht="14.5">
      <c r="A134" s="4"/>
      <c r="B134" t="s">
        <v>95</v>
      </c>
      <c r="C134" s="295">
        <v>523220</v>
      </c>
      <c r="D134" s="7"/>
    </row>
    <row r="135" spans="1:4" ht="14.5">
      <c r="A135" s="4"/>
      <c r="B135" t="s">
        <v>52</v>
      </c>
      <c r="C135" s="295">
        <v>526940</v>
      </c>
      <c r="D135" s="7"/>
    </row>
    <row r="136" spans="1:4" ht="14.5">
      <c r="A136" s="4"/>
      <c r="B136" t="s">
        <v>517</v>
      </c>
      <c r="C136" s="295">
        <v>528960</v>
      </c>
      <c r="D136" s="7"/>
    </row>
    <row r="137" spans="1:4" ht="14.5">
      <c r="A137" s="4"/>
      <c r="B137" t="s">
        <v>509</v>
      </c>
      <c r="C137" s="295">
        <v>526960</v>
      </c>
    </row>
    <row r="138" spans="1:4" ht="14.5">
      <c r="A138" s="4"/>
      <c r="B138" t="s">
        <v>508</v>
      </c>
      <c r="C138" s="295">
        <v>526950</v>
      </c>
      <c r="D138" s="7"/>
    </row>
    <row r="139" spans="1:4" ht="14.5">
      <c r="A139" s="4"/>
      <c r="B139" t="s">
        <v>50</v>
      </c>
      <c r="C139" s="295">
        <v>521700</v>
      </c>
      <c r="D139" s="7"/>
    </row>
    <row r="140" spans="1:4" ht="14.5">
      <c r="A140" s="4"/>
      <c r="B140" t="s">
        <v>32</v>
      </c>
      <c r="C140" s="295">
        <v>521320</v>
      </c>
      <c r="D140" s="7"/>
    </row>
    <row r="141" spans="1:4" ht="14.5">
      <c r="A141" s="4"/>
      <c r="B141" t="s">
        <v>55</v>
      </c>
      <c r="C141" s="295">
        <v>522310</v>
      </c>
      <c r="D141" s="7"/>
    </row>
    <row r="142" spans="1:4" ht="14.5">
      <c r="A142" s="4"/>
      <c r="B142" t="s">
        <v>489</v>
      </c>
      <c r="C142" s="295">
        <v>521340</v>
      </c>
      <c r="D142" s="7"/>
    </row>
    <row r="143" spans="1:4" ht="14.5">
      <c r="A143" s="4"/>
      <c r="B143" t="s">
        <v>490</v>
      </c>
      <c r="C143" s="295">
        <v>521360</v>
      </c>
      <c r="D143" s="7"/>
    </row>
    <row r="144" spans="1:4" ht="14.5">
      <c r="A144" s="4"/>
      <c r="B144" t="s">
        <v>36</v>
      </c>
      <c r="C144" s="295">
        <v>521380</v>
      </c>
      <c r="D144" s="7"/>
    </row>
    <row r="145" spans="1:4" ht="14.5">
      <c r="A145" s="4"/>
      <c r="B145" t="s">
        <v>38</v>
      </c>
      <c r="C145" s="295">
        <v>521420</v>
      </c>
      <c r="D145" s="7"/>
    </row>
    <row r="146" spans="1:4" ht="14.5">
      <c r="A146" s="4"/>
      <c r="B146" t="s">
        <v>51</v>
      </c>
      <c r="C146" s="295">
        <v>521720</v>
      </c>
      <c r="D146" s="7"/>
    </row>
    <row r="147" spans="1:4" ht="14.5">
      <c r="A147" s="4"/>
      <c r="B147" t="s">
        <v>56</v>
      </c>
      <c r="C147" s="295">
        <v>522320</v>
      </c>
      <c r="D147" s="7"/>
    </row>
    <row r="148" spans="1:4" ht="14.5">
      <c r="A148" s="4"/>
      <c r="B148" t="s">
        <v>61</v>
      </c>
      <c r="C148" s="295">
        <v>522390</v>
      </c>
    </row>
    <row r="149" spans="1:4" ht="14.5">
      <c r="A149" s="4"/>
      <c r="B149" t="s">
        <v>62</v>
      </c>
      <c r="C149" s="295">
        <v>522400</v>
      </c>
    </row>
    <row r="150" spans="1:4" ht="14.5">
      <c r="A150" s="4"/>
      <c r="B150" t="s">
        <v>494</v>
      </c>
      <c r="C150" s="295">
        <v>522330</v>
      </c>
    </row>
    <row r="151" spans="1:4" ht="14.5">
      <c r="A151" s="4"/>
      <c r="B151" t="s">
        <v>40</v>
      </c>
      <c r="C151" s="295">
        <v>521440</v>
      </c>
    </row>
    <row r="152" spans="1:4" ht="14.5">
      <c r="A152" s="4"/>
      <c r="B152" t="s">
        <v>42</v>
      </c>
      <c r="C152" s="295">
        <v>521500</v>
      </c>
    </row>
    <row r="153" spans="1:4" ht="14.5">
      <c r="A153" s="4"/>
      <c r="B153" t="s">
        <v>491</v>
      </c>
      <c r="C153" s="295">
        <v>521540</v>
      </c>
    </row>
    <row r="154" spans="1:4" ht="14.5">
      <c r="A154" s="4"/>
      <c r="B154" t="s">
        <v>45</v>
      </c>
      <c r="C154" s="295">
        <v>521560</v>
      </c>
    </row>
    <row r="155" spans="1:4" ht="14.5">
      <c r="A155" s="4"/>
      <c r="B155" t="s">
        <v>261</v>
      </c>
      <c r="C155" s="295">
        <v>521740</v>
      </c>
    </row>
    <row r="156" spans="1:4" ht="14.5">
      <c r="A156" s="4"/>
      <c r="B156" t="s">
        <v>492</v>
      </c>
      <c r="C156" s="295">
        <v>521580</v>
      </c>
    </row>
    <row r="157" spans="1:4" ht="14.5">
      <c r="A157" s="4"/>
      <c r="B157" t="s">
        <v>59</v>
      </c>
      <c r="C157" s="295">
        <v>522340</v>
      </c>
    </row>
    <row r="158" spans="1:4" ht="14.5">
      <c r="A158" s="4"/>
      <c r="B158" t="s">
        <v>69</v>
      </c>
      <c r="C158" s="295">
        <v>521600</v>
      </c>
    </row>
    <row r="159" spans="1:4" ht="14.5">
      <c r="A159" s="4"/>
      <c r="B159" t="s">
        <v>47</v>
      </c>
      <c r="C159" s="295">
        <v>521640</v>
      </c>
    </row>
    <row r="160" spans="1:4" ht="14.5">
      <c r="A160" s="4"/>
      <c r="B160" t="s">
        <v>64</v>
      </c>
      <c r="C160" s="295">
        <v>522410</v>
      </c>
    </row>
    <row r="161" spans="1:4" ht="14.5">
      <c r="A161" s="4"/>
      <c r="B161" t="s">
        <v>493</v>
      </c>
      <c r="C161" s="295">
        <v>521760</v>
      </c>
    </row>
    <row r="162" spans="1:4" ht="14.5">
      <c r="A162" s="4"/>
      <c r="B162" t="s">
        <v>495</v>
      </c>
      <c r="C162" s="295">
        <v>522350</v>
      </c>
    </row>
    <row r="163" spans="1:4" ht="14.5">
      <c r="A163" s="4"/>
      <c r="B163" t="s">
        <v>91</v>
      </c>
      <c r="C163" s="295">
        <v>528980</v>
      </c>
    </row>
    <row r="164" spans="1:4" ht="14.5">
      <c r="A164" s="4"/>
      <c r="B164" t="s">
        <v>114</v>
      </c>
      <c r="C164" s="295">
        <v>525060</v>
      </c>
    </row>
    <row r="165" spans="1:4" ht="14.5">
      <c r="A165" s="4"/>
      <c r="B165" t="s">
        <v>88</v>
      </c>
      <c r="C165" s="295">
        <v>523100</v>
      </c>
    </row>
    <row r="166" spans="1:4" ht="14.5">
      <c r="A166" s="4"/>
      <c r="B166" t="s">
        <v>518</v>
      </c>
      <c r="C166" s="295">
        <v>529000</v>
      </c>
      <c r="D166" s="7"/>
    </row>
    <row r="167" spans="1:4" ht="14.5">
      <c r="A167" s="4"/>
      <c r="B167" t="s">
        <v>83</v>
      </c>
      <c r="C167" s="295">
        <v>523680</v>
      </c>
      <c r="D167" s="7"/>
    </row>
    <row r="168" spans="1:4" ht="14.5">
      <c r="A168" s="4"/>
      <c r="B168" t="s">
        <v>70</v>
      </c>
      <c r="C168" s="295">
        <v>523700</v>
      </c>
      <c r="D168" s="7"/>
    </row>
    <row r="169" spans="1:4" ht="14.5">
      <c r="A169" s="4"/>
      <c r="B169" t="s">
        <v>94</v>
      </c>
      <c r="C169" s="295">
        <v>527660</v>
      </c>
      <c r="D169" s="7"/>
    </row>
    <row r="170" spans="1:4" ht="14.5">
      <c r="A170" s="4"/>
      <c r="B170" t="s">
        <v>486</v>
      </c>
      <c r="C170" s="295">
        <v>518180</v>
      </c>
      <c r="D170" s="7"/>
    </row>
    <row r="171" spans="1:4" ht="14.5">
      <c r="A171" s="4"/>
      <c r="B171" t="s">
        <v>514</v>
      </c>
      <c r="C171" s="295">
        <v>527960</v>
      </c>
      <c r="D171" s="7"/>
    </row>
    <row r="172" spans="1:4" ht="14.5">
      <c r="A172" s="4"/>
      <c r="B172" t="s">
        <v>519</v>
      </c>
      <c r="C172" s="295">
        <v>529010</v>
      </c>
      <c r="D172" s="7"/>
    </row>
    <row r="173" spans="1:4" ht="14.5">
      <c r="A173" s="4"/>
      <c r="B173" t="s">
        <v>35</v>
      </c>
      <c r="C173" s="295">
        <v>520020</v>
      </c>
      <c r="D173" s="7"/>
    </row>
    <row r="174" spans="1:4" ht="14.5">
      <c r="A174" s="4"/>
      <c r="B174" t="s">
        <v>506</v>
      </c>
      <c r="C174" s="295">
        <v>525160</v>
      </c>
      <c r="D174" s="7"/>
    </row>
    <row r="175" spans="1:4" ht="14.5">
      <c r="A175" s="4"/>
      <c r="B175" t="s">
        <v>73</v>
      </c>
      <c r="C175" s="295">
        <v>523780</v>
      </c>
      <c r="D175" s="7"/>
    </row>
    <row r="176" spans="1:4" ht="14.5">
      <c r="A176" s="4"/>
      <c r="B176" t="s">
        <v>74</v>
      </c>
      <c r="C176" s="295">
        <v>523800</v>
      </c>
      <c r="D176" s="7"/>
    </row>
    <row r="177" spans="1:4" ht="14.5">
      <c r="A177" s="4"/>
      <c r="B177" t="s">
        <v>520</v>
      </c>
      <c r="C177" s="295">
        <v>529040</v>
      </c>
      <c r="D177" s="7"/>
    </row>
    <row r="178" spans="1:4" ht="14.5">
      <c r="A178" s="4"/>
      <c r="B178" t="s">
        <v>80</v>
      </c>
      <c r="C178" s="295">
        <v>525440</v>
      </c>
      <c r="D178" s="7"/>
    </row>
    <row r="179" spans="1:4" ht="14.5">
      <c r="A179" s="4"/>
      <c r="B179" t="s">
        <v>39</v>
      </c>
      <c r="C179" s="295">
        <v>520105</v>
      </c>
      <c r="D179" s="7"/>
    </row>
    <row r="180" spans="1:4" ht="14.5">
      <c r="A180" s="4"/>
      <c r="B180" t="s">
        <v>521</v>
      </c>
      <c r="C180" s="295">
        <v>529060</v>
      </c>
      <c r="D180" s="7"/>
    </row>
    <row r="181" spans="1:4" ht="14.5">
      <c r="A181" s="4"/>
      <c r="B181" t="s">
        <v>58</v>
      </c>
      <c r="C181" s="295">
        <v>527680</v>
      </c>
      <c r="D181" s="7"/>
    </row>
    <row r="182" spans="1:4" ht="14.5">
      <c r="A182" s="4"/>
      <c r="B182" t="s">
        <v>511</v>
      </c>
      <c r="C182" s="295">
        <v>527700</v>
      </c>
      <c r="D182" s="7"/>
    </row>
    <row r="183" spans="1:4" ht="14.5">
      <c r="A183" s="4"/>
      <c r="B183" t="s">
        <v>502</v>
      </c>
      <c r="C183" s="295">
        <v>523940</v>
      </c>
      <c r="D183" s="7"/>
    </row>
    <row r="184" spans="1:4" ht="14.5">
      <c r="A184" s="4"/>
      <c r="B184" t="s">
        <v>112</v>
      </c>
      <c r="C184" s="295">
        <v>523250</v>
      </c>
      <c r="D184" s="7"/>
    </row>
    <row r="185" spans="1:4" ht="14.5">
      <c r="A185" s="4"/>
      <c r="B185" t="s">
        <v>522</v>
      </c>
      <c r="C185" s="295">
        <v>529080</v>
      </c>
      <c r="D185" s="7"/>
    </row>
    <row r="186" spans="1:4" ht="14.5">
      <c r="A186" s="4"/>
      <c r="B186" t="s">
        <v>92</v>
      </c>
      <c r="C186" s="295">
        <v>526520</v>
      </c>
      <c r="D186" s="7"/>
    </row>
    <row r="187" spans="1:4" ht="14.5">
      <c r="A187" s="4"/>
      <c r="B187" t="s">
        <v>93</v>
      </c>
      <c r="C187" s="295">
        <v>526530</v>
      </c>
      <c r="D187" s="7"/>
    </row>
    <row r="188" spans="1:4" ht="14.5">
      <c r="A188" s="4"/>
      <c r="B188" t="s">
        <v>507</v>
      </c>
      <c r="C188" s="295">
        <v>525330</v>
      </c>
      <c r="D188" s="7"/>
    </row>
    <row r="189" spans="1:4" ht="14.5">
      <c r="A189" s="4"/>
      <c r="B189" t="s">
        <v>496</v>
      </c>
      <c r="C189" s="295">
        <v>522610</v>
      </c>
      <c r="D189" s="7"/>
    </row>
    <row r="190" spans="1:4" ht="14.5">
      <c r="A190" s="4"/>
      <c r="B190" t="s">
        <v>60</v>
      </c>
      <c r="C190" s="295">
        <v>527720</v>
      </c>
      <c r="D190" s="7"/>
    </row>
    <row r="191" spans="1:4" ht="14.5">
      <c r="A191" s="4"/>
      <c r="B191" t="s">
        <v>113</v>
      </c>
      <c r="C191" s="295">
        <v>523260</v>
      </c>
      <c r="D191" s="7"/>
    </row>
    <row r="192" spans="1:4" ht="14.5">
      <c r="A192" s="4"/>
      <c r="B192" t="s">
        <v>78</v>
      </c>
      <c r="C192" s="295">
        <v>525320</v>
      </c>
      <c r="D192" s="7"/>
    </row>
    <row r="193" spans="1:3" ht="14.5">
      <c r="A193" s="4"/>
      <c r="B193" t="s">
        <v>103</v>
      </c>
      <c r="C193" s="295">
        <v>529520</v>
      </c>
    </row>
    <row r="194" spans="1:3" ht="14.5">
      <c r="A194" s="4"/>
      <c r="B194" t="s">
        <v>54</v>
      </c>
      <c r="C194" s="295">
        <v>527160</v>
      </c>
    </row>
    <row r="195" spans="1:3" ht="14.5">
      <c r="A195" s="4"/>
      <c r="B195" t="s">
        <v>105</v>
      </c>
      <c r="C195" s="295">
        <v>523270</v>
      </c>
    </row>
    <row r="196" spans="1:3" ht="14.5">
      <c r="A196" s="4"/>
      <c r="B196" t="s">
        <v>107</v>
      </c>
      <c r="C196" s="295">
        <v>527780</v>
      </c>
    </row>
    <row r="197" spans="1:3" ht="14.5">
      <c r="A197" s="4"/>
      <c r="B197" t="s">
        <v>76</v>
      </c>
      <c r="C197" s="295">
        <v>523820</v>
      </c>
    </row>
    <row r="198" spans="1:3" ht="14.5">
      <c r="A198" s="4"/>
      <c r="B198" t="s">
        <v>525</v>
      </c>
      <c r="C198" s="295">
        <v>513150</v>
      </c>
    </row>
    <row r="199" spans="1:3" ht="14.5">
      <c r="A199" s="4"/>
      <c r="B199" t="s">
        <v>110</v>
      </c>
      <c r="C199" s="295">
        <v>520320</v>
      </c>
    </row>
    <row r="200" spans="1:3" ht="14.5">
      <c r="A200" s="4"/>
      <c r="B200" t="s">
        <v>512</v>
      </c>
      <c r="C200" s="295">
        <v>527820</v>
      </c>
    </row>
    <row r="201" spans="1:3" ht="14.5">
      <c r="A201" s="4"/>
      <c r="B201" t="s">
        <v>87</v>
      </c>
      <c r="C201" s="295">
        <v>527840</v>
      </c>
    </row>
    <row r="202" spans="1:3" ht="14.5">
      <c r="A202" s="4"/>
      <c r="B202" t="s">
        <v>513</v>
      </c>
      <c r="C202" s="295">
        <v>527860</v>
      </c>
    </row>
    <row r="203" spans="1:3" ht="14.5">
      <c r="A203" s="4"/>
      <c r="B203" t="s">
        <v>523</v>
      </c>
      <c r="C203" s="295">
        <v>529120</v>
      </c>
    </row>
    <row r="204" spans="1:3" ht="14.5">
      <c r="A204" s="4"/>
      <c r="B204" t="s">
        <v>99</v>
      </c>
      <c r="C204" s="295">
        <v>520845</v>
      </c>
    </row>
    <row r="205" spans="1:3" ht="14.5">
      <c r="A205" s="4"/>
      <c r="B205" t="s">
        <v>516</v>
      </c>
      <c r="C205" s="295">
        <v>528940</v>
      </c>
    </row>
    <row r="206" spans="1:3" ht="14.5">
      <c r="A206" s="4"/>
      <c r="B206" t="s">
        <v>41</v>
      </c>
      <c r="C206" s="295">
        <v>520115</v>
      </c>
    </row>
    <row r="207" spans="1:3" ht="14.5">
      <c r="A207" s="4"/>
      <c r="B207" t="s">
        <v>524</v>
      </c>
      <c r="C207" s="295">
        <v>529540</v>
      </c>
    </row>
    <row r="208" spans="1:3" ht="14.5">
      <c r="A208" s="4"/>
      <c r="B208" t="s">
        <v>82</v>
      </c>
      <c r="C208" s="295">
        <v>525520</v>
      </c>
    </row>
    <row r="209" spans="1:6" ht="14.5">
      <c r="A209" s="4"/>
      <c r="B209" t="s">
        <v>115</v>
      </c>
      <c r="C209" s="295">
        <v>529160</v>
      </c>
    </row>
    <row r="210" spans="1:6" ht="14.5">
      <c r="A210" s="4"/>
      <c r="B210" t="s">
        <v>104</v>
      </c>
      <c r="C210" s="295">
        <v>529550</v>
      </c>
    </row>
    <row r="211" spans="1:6" ht="14.5">
      <c r="A211" s="4"/>
      <c r="B211" t="s">
        <v>37</v>
      </c>
      <c r="C211" s="295">
        <v>520025</v>
      </c>
    </row>
    <row r="212" spans="1:6" ht="14.5">
      <c r="A212" s="4"/>
      <c r="B212" t="s">
        <v>85</v>
      </c>
      <c r="C212" s="295">
        <v>527940</v>
      </c>
    </row>
    <row r="213" spans="1:6" ht="14.5">
      <c r="A213" s="4"/>
      <c r="B213" t="s">
        <v>53</v>
      </c>
      <c r="C213" s="295">
        <v>527140</v>
      </c>
    </row>
    <row r="214" spans="1:6" ht="13">
      <c r="A214" s="4"/>
      <c r="B214" s="6" t="s">
        <v>459</v>
      </c>
      <c r="C214" s="101" t="s">
        <v>116</v>
      </c>
    </row>
    <row r="215" spans="1:6" ht="15.75" customHeight="1">
      <c r="A215" s="4"/>
      <c r="B215" s="7" t="s">
        <v>457</v>
      </c>
      <c r="C215" s="8">
        <v>150100</v>
      </c>
    </row>
    <row r="216" spans="1:6" ht="14.25" customHeight="1">
      <c r="A216" s="4"/>
      <c r="B216" s="7" t="s">
        <v>102</v>
      </c>
      <c r="C216" s="8">
        <v>535000</v>
      </c>
      <c r="D216" s="7"/>
    </row>
    <row r="217" spans="1:6" ht="14.5">
      <c r="A217" s="4"/>
      <c r="B217" t="s">
        <v>473</v>
      </c>
      <c r="C217" s="295">
        <v>535810</v>
      </c>
      <c r="E217" s="295"/>
      <c r="F217"/>
    </row>
    <row r="218" spans="1:6" ht="14.5">
      <c r="A218" s="4"/>
      <c r="B218" t="s">
        <v>474</v>
      </c>
      <c r="C218" s="295">
        <v>536200</v>
      </c>
      <c r="E218" s="295"/>
      <c r="F218"/>
    </row>
    <row r="219" spans="1:6" ht="14.5">
      <c r="A219" s="4"/>
      <c r="B219" t="s">
        <v>475</v>
      </c>
      <c r="C219" s="295">
        <v>536720</v>
      </c>
      <c r="E219" s="295"/>
      <c r="F219"/>
    </row>
    <row r="220" spans="1:6" ht="14.5">
      <c r="A220" s="4"/>
      <c r="B220" t="s">
        <v>476</v>
      </c>
      <c r="C220" s="295">
        <v>536780</v>
      </c>
      <c r="E220" s="295"/>
      <c r="F220"/>
    </row>
    <row r="221" spans="1:6" ht="14.5">
      <c r="A221" s="4"/>
      <c r="B221" t="s">
        <v>477</v>
      </c>
      <c r="C221" s="295">
        <v>536910</v>
      </c>
      <c r="E221" s="295"/>
      <c r="F221"/>
    </row>
    <row r="222" spans="1:6" ht="14.5">
      <c r="A222" s="4"/>
      <c r="B222" t="s">
        <v>484</v>
      </c>
      <c r="C222" s="295">
        <v>537260</v>
      </c>
      <c r="E222" s="295"/>
      <c r="F222"/>
    </row>
    <row r="223" spans="1:6" ht="14.5">
      <c r="A223" s="4"/>
      <c r="B223" t="s">
        <v>478</v>
      </c>
      <c r="C223" s="295">
        <v>537020</v>
      </c>
      <c r="E223" s="295"/>
      <c r="F223"/>
    </row>
    <row r="224" spans="1:6" ht="14.5">
      <c r="A224" s="4"/>
      <c r="B224" t="s">
        <v>479</v>
      </c>
      <c r="C224" s="295">
        <v>537040</v>
      </c>
      <c r="E224" s="295"/>
      <c r="F224"/>
    </row>
    <row r="225" spans="1:6" ht="14.5">
      <c r="A225" s="4"/>
      <c r="B225" t="s">
        <v>485</v>
      </c>
      <c r="C225" s="295">
        <v>537280</v>
      </c>
      <c r="E225" s="295"/>
      <c r="F225"/>
    </row>
    <row r="226" spans="1:6" ht="14.5">
      <c r="A226" s="4"/>
      <c r="B226" t="s">
        <v>480</v>
      </c>
      <c r="C226" s="295">
        <v>537080</v>
      </c>
      <c r="E226" s="295"/>
      <c r="F226"/>
    </row>
    <row r="227" spans="1:6" ht="14.5">
      <c r="A227" s="4"/>
      <c r="B227" t="s">
        <v>481</v>
      </c>
      <c r="C227" s="295">
        <v>537090</v>
      </c>
      <c r="E227" s="295"/>
      <c r="F227"/>
    </row>
    <row r="228" spans="1:6" ht="14.5">
      <c r="A228" s="4"/>
      <c r="B228" t="s">
        <v>482</v>
      </c>
      <c r="C228" s="295">
        <v>537120</v>
      </c>
      <c r="E228" s="295"/>
      <c r="F228"/>
    </row>
    <row r="229" spans="1:6" ht="14.5">
      <c r="A229" s="4"/>
      <c r="B229" t="s">
        <v>483</v>
      </c>
      <c r="C229" s="295">
        <v>537180</v>
      </c>
      <c r="E229" s="295"/>
      <c r="F229"/>
    </row>
    <row r="230" spans="1:6" ht="14.5">
      <c r="A230" s="4"/>
      <c r="B230" t="s">
        <v>670</v>
      </c>
      <c r="C230" s="295">
        <v>532690</v>
      </c>
      <c r="E230" s="295"/>
      <c r="F230"/>
    </row>
    <row r="231" spans="1:6" ht="13">
      <c r="A231" s="4"/>
      <c r="B231" s="6" t="s">
        <v>460</v>
      </c>
      <c r="C231" s="101" t="s">
        <v>116</v>
      </c>
      <c r="D231" s="7"/>
    </row>
    <row r="232" spans="1:6" ht="14.5">
      <c r="A232" s="4"/>
      <c r="B232" t="s">
        <v>462</v>
      </c>
      <c r="C232" s="295">
        <v>542040</v>
      </c>
      <c r="D232" s="7"/>
    </row>
    <row r="233" spans="1:6" ht="14.5">
      <c r="A233" s="4"/>
      <c r="B233" t="s">
        <v>466</v>
      </c>
      <c r="C233" s="295">
        <v>546060</v>
      </c>
      <c r="D233" s="7"/>
    </row>
    <row r="234" spans="1:6" ht="14.5">
      <c r="A234" s="4"/>
      <c r="B234" t="s">
        <v>467</v>
      </c>
      <c r="C234" s="295">
        <v>546140</v>
      </c>
      <c r="D234" s="7"/>
    </row>
    <row r="235" spans="1:6" ht="14.5">
      <c r="A235" s="4"/>
      <c r="B235" t="s">
        <v>468</v>
      </c>
      <c r="C235" s="295">
        <v>546160</v>
      </c>
      <c r="D235" s="7"/>
    </row>
    <row r="236" spans="1:6" ht="14.5">
      <c r="A236" s="4"/>
      <c r="B236" t="s">
        <v>469</v>
      </c>
      <c r="C236" s="295">
        <v>546200</v>
      </c>
      <c r="D236" s="7"/>
    </row>
    <row r="237" spans="1:6" ht="14.5">
      <c r="A237" s="4"/>
      <c r="B237" t="s">
        <v>463</v>
      </c>
      <c r="C237" s="295">
        <v>542060</v>
      </c>
      <c r="D237" s="7"/>
    </row>
    <row r="238" spans="1:6" ht="14.5">
      <c r="A238" s="4"/>
      <c r="B238" t="s">
        <v>465</v>
      </c>
      <c r="C238" s="295">
        <v>542120</v>
      </c>
      <c r="D238" s="7"/>
    </row>
    <row r="239" spans="1:6" ht="14.5">
      <c r="A239" s="4"/>
      <c r="B239" t="s">
        <v>461</v>
      </c>
      <c r="C239" s="295">
        <v>540060</v>
      </c>
      <c r="D239" s="7"/>
    </row>
    <row r="240" spans="1:6" ht="14.5">
      <c r="A240" s="4"/>
      <c r="B240" t="s">
        <v>464</v>
      </c>
      <c r="C240" s="295">
        <v>542100</v>
      </c>
    </row>
    <row r="241" spans="1:3" ht="14.5">
      <c r="A241" s="4"/>
      <c r="B241" t="s">
        <v>472</v>
      </c>
      <c r="C241" s="295">
        <v>546380</v>
      </c>
    </row>
    <row r="242" spans="1:3" ht="14.5">
      <c r="A242" s="4"/>
      <c r="B242" t="s">
        <v>470</v>
      </c>
      <c r="C242" s="295">
        <v>546320</v>
      </c>
    </row>
    <row r="243" spans="1:3" ht="14.5">
      <c r="A243" s="4"/>
      <c r="B243" t="s">
        <v>471</v>
      </c>
      <c r="C243" s="295">
        <v>546360</v>
      </c>
    </row>
    <row r="244" spans="1:3" ht="12.5">
      <c r="B244" s="7"/>
      <c r="C244" s="8"/>
    </row>
    <row r="245" spans="1:3">
      <c r="A245" s="3" t="s">
        <v>117</v>
      </c>
    </row>
    <row r="246" spans="1:3">
      <c r="B246" s="4" t="s">
        <v>118</v>
      </c>
    </row>
    <row r="247" spans="1:3">
      <c r="B247" s="4" t="s">
        <v>120</v>
      </c>
    </row>
    <row r="248" spans="1:3">
      <c r="B248" s="4" t="s">
        <v>119</v>
      </c>
    </row>
    <row r="249" spans="1:3">
      <c r="A249" s="3" t="s">
        <v>130</v>
      </c>
      <c r="B249" s="4" t="s">
        <v>121</v>
      </c>
    </row>
    <row r="251" spans="1:3">
      <c r="B251" s="4" t="s">
        <v>30</v>
      </c>
    </row>
    <row r="252" spans="1:3">
      <c r="A252" s="3" t="s">
        <v>248</v>
      </c>
      <c r="B252" s="4" t="s">
        <v>131</v>
      </c>
    </row>
    <row r="254" spans="1:3">
      <c r="B254" s="4" t="s">
        <v>154</v>
      </c>
    </row>
    <row r="255" spans="1:3">
      <c r="A255" s="3" t="s">
        <v>250</v>
      </c>
      <c r="B255" s="4" t="s">
        <v>189</v>
      </c>
    </row>
    <row r="257" spans="1:3">
      <c r="B257" s="4" t="s">
        <v>251</v>
      </c>
    </row>
    <row r="258" spans="1:3">
      <c r="B258" s="4" t="s">
        <v>252</v>
      </c>
    </row>
    <row r="259" spans="1:3">
      <c r="B259" s="4" t="s">
        <v>254</v>
      </c>
    </row>
    <row r="260" spans="1:3">
      <c r="B260" s="4" t="s">
        <v>253</v>
      </c>
    </row>
    <row r="261" spans="1:3">
      <c r="B261" s="4" t="s">
        <v>255</v>
      </c>
    </row>
    <row r="263" spans="1:3">
      <c r="A263" s="3" t="s">
        <v>22</v>
      </c>
    </row>
    <row r="264" spans="1:3">
      <c r="A264" s="4"/>
    </row>
    <row r="265" spans="1:3" ht="13">
      <c r="A265" s="4"/>
      <c r="B265" s="6" t="s">
        <v>763</v>
      </c>
      <c r="C265" s="101" t="s">
        <v>116</v>
      </c>
    </row>
    <row r="266" spans="1:3" ht="15.75" customHeight="1">
      <c r="A266" s="4"/>
      <c r="B266" s="4" t="s">
        <v>791</v>
      </c>
      <c r="C266" s="80" t="s">
        <v>797</v>
      </c>
    </row>
    <row r="267" spans="1:3" ht="15.75" customHeight="1">
      <c r="A267" s="4"/>
      <c r="B267" s="4" t="s">
        <v>792</v>
      </c>
      <c r="C267" s="80" t="s">
        <v>798</v>
      </c>
    </row>
    <row r="268" spans="1:3" ht="15.75" customHeight="1">
      <c r="A268" s="4"/>
      <c r="B268" s="4" t="s">
        <v>793</v>
      </c>
      <c r="C268" s="80" t="s">
        <v>799</v>
      </c>
    </row>
    <row r="269" spans="1:3" ht="15.75" customHeight="1">
      <c r="A269" s="4"/>
      <c r="B269" s="4" t="s">
        <v>794</v>
      </c>
      <c r="C269" s="80" t="s">
        <v>800</v>
      </c>
    </row>
    <row r="270" spans="1:3" ht="15.75" customHeight="1">
      <c r="A270" s="4"/>
      <c r="B270" s="4" t="s">
        <v>795</v>
      </c>
      <c r="C270" s="80" t="s">
        <v>801</v>
      </c>
    </row>
    <row r="271" spans="1:3" ht="15.75" customHeight="1">
      <c r="A271" s="4"/>
      <c r="B271" s="4" t="s">
        <v>796</v>
      </c>
      <c r="C271" s="80" t="s">
        <v>802</v>
      </c>
    </row>
    <row r="272" spans="1:3" ht="15.75" customHeight="1">
      <c r="A272" s="4"/>
      <c r="B272" s="4" t="s">
        <v>803</v>
      </c>
    </row>
    <row r="273" spans="1:3" ht="15.75" customHeight="1">
      <c r="A273" s="4"/>
      <c r="B273" s="4" t="s">
        <v>682</v>
      </c>
      <c r="C273" s="80" t="s">
        <v>688</v>
      </c>
    </row>
    <row r="274" spans="1:3" ht="15.75" customHeight="1">
      <c r="A274" s="4"/>
      <c r="B274" s="4" t="s">
        <v>683</v>
      </c>
      <c r="C274" s="80" t="s">
        <v>689</v>
      </c>
    </row>
    <row r="275" spans="1:3" ht="15.75" customHeight="1">
      <c r="A275" s="4"/>
      <c r="B275" s="4" t="s">
        <v>684</v>
      </c>
      <c r="C275" s="80" t="s">
        <v>690</v>
      </c>
    </row>
    <row r="276" spans="1:3" ht="15.75" customHeight="1">
      <c r="A276" s="4"/>
      <c r="B276" s="4" t="s">
        <v>685</v>
      </c>
      <c r="C276" s="80" t="s">
        <v>691</v>
      </c>
    </row>
    <row r="277" spans="1:3" ht="15.75" customHeight="1">
      <c r="A277" s="4"/>
      <c r="B277" s="4" t="s">
        <v>686</v>
      </c>
      <c r="C277" s="80" t="s">
        <v>692</v>
      </c>
    </row>
    <row r="278" spans="1:3" ht="15.75" customHeight="1">
      <c r="A278" s="4"/>
      <c r="B278" s="4" t="s">
        <v>687</v>
      </c>
      <c r="C278" s="80" t="s">
        <v>693</v>
      </c>
    </row>
    <row r="279" spans="1:3">
      <c r="A279" s="4"/>
      <c r="B279" s="300"/>
      <c r="C279" s="272"/>
    </row>
    <row r="280" spans="1:3" ht="13">
      <c r="A280" s="4"/>
      <c r="B280" s="6" t="s">
        <v>762</v>
      </c>
      <c r="C280" s="101" t="s">
        <v>116</v>
      </c>
    </row>
    <row r="281" spans="1:3">
      <c r="A281" s="4"/>
      <c r="B281" s="4" t="s">
        <v>745</v>
      </c>
      <c r="C281" s="80" t="s">
        <v>740</v>
      </c>
    </row>
    <row r="282" spans="1:3">
      <c r="B282" s="4" t="s">
        <v>749</v>
      </c>
      <c r="C282" s="80" t="s">
        <v>727</v>
      </c>
    </row>
    <row r="283" spans="1:3">
      <c r="B283" s="4" t="s">
        <v>750</v>
      </c>
      <c r="C283" s="80" t="s">
        <v>728</v>
      </c>
    </row>
    <row r="284" spans="1:3">
      <c r="B284" s="4" t="s">
        <v>751</v>
      </c>
      <c r="C284" s="80" t="s">
        <v>729</v>
      </c>
    </row>
    <row r="285" spans="1:3">
      <c r="B285" s="4" t="s">
        <v>752</v>
      </c>
      <c r="C285" s="80" t="s">
        <v>730</v>
      </c>
    </row>
    <row r="286" spans="1:3">
      <c r="B286" s="4" t="s">
        <v>744</v>
      </c>
      <c r="C286" s="80" t="s">
        <v>739</v>
      </c>
    </row>
    <row r="287" spans="1:3">
      <c r="B287" s="4" t="s">
        <v>748</v>
      </c>
      <c r="C287" s="80" t="s">
        <v>279</v>
      </c>
    </row>
    <row r="288" spans="1:3">
      <c r="B288" s="4" t="s">
        <v>755</v>
      </c>
      <c r="C288" s="80" t="s">
        <v>731</v>
      </c>
    </row>
    <row r="289" spans="2:3">
      <c r="B289" s="4" t="s">
        <v>756</v>
      </c>
      <c r="C289" s="80" t="s">
        <v>732</v>
      </c>
    </row>
    <row r="290" spans="2:3">
      <c r="B290" s="4" t="s">
        <v>776</v>
      </c>
      <c r="C290" s="80" t="s">
        <v>777</v>
      </c>
    </row>
    <row r="291" spans="2:3">
      <c r="B291" s="4" t="s">
        <v>747</v>
      </c>
      <c r="C291" s="80" t="s">
        <v>742</v>
      </c>
    </row>
    <row r="292" spans="2:3">
      <c r="B292" s="4" t="s">
        <v>757</v>
      </c>
      <c r="C292" s="80" t="s">
        <v>733</v>
      </c>
    </row>
    <row r="293" spans="2:3">
      <c r="B293" s="4" t="s">
        <v>758</v>
      </c>
      <c r="C293" s="80" t="s">
        <v>734</v>
      </c>
    </row>
    <row r="294" spans="2:3">
      <c r="B294" s="4" t="s">
        <v>754</v>
      </c>
      <c r="C294" s="80" t="s">
        <v>753</v>
      </c>
    </row>
    <row r="295" spans="2:3">
      <c r="B295" s="4" t="s">
        <v>759</v>
      </c>
      <c r="C295" s="80" t="s">
        <v>735</v>
      </c>
    </row>
    <row r="296" spans="2:3">
      <c r="B296" s="4" t="s">
        <v>787</v>
      </c>
      <c r="C296" s="80" t="s">
        <v>786</v>
      </c>
    </row>
    <row r="297" spans="2:3">
      <c r="B297" s="4" t="s">
        <v>276</v>
      </c>
      <c r="C297" s="80" t="s">
        <v>277</v>
      </c>
    </row>
    <row r="298" spans="2:3">
      <c r="B298" s="4" t="s">
        <v>760</v>
      </c>
      <c r="C298" s="80" t="s">
        <v>736</v>
      </c>
    </row>
    <row r="299" spans="2:3">
      <c r="B299" s="4" t="s">
        <v>272</v>
      </c>
      <c r="C299" s="80" t="s">
        <v>266</v>
      </c>
    </row>
    <row r="300" spans="2:3">
      <c r="B300" s="4" t="s">
        <v>772</v>
      </c>
      <c r="C300" s="80" t="s">
        <v>773</v>
      </c>
    </row>
    <row r="301" spans="2:3">
      <c r="B301" s="4" t="s">
        <v>743</v>
      </c>
      <c r="C301" s="80" t="s">
        <v>737</v>
      </c>
    </row>
    <row r="302" spans="2:3">
      <c r="B302" s="4" t="s">
        <v>761</v>
      </c>
      <c r="C302" s="80" t="s">
        <v>738</v>
      </c>
    </row>
    <row r="303" spans="2:3">
      <c r="B303" s="4" t="s">
        <v>746</v>
      </c>
      <c r="C303" s="80" t="s">
        <v>741</v>
      </c>
    </row>
    <row r="304" spans="2:3" customFormat="1" ht="14.5">
      <c r="B304" s="300"/>
      <c r="C304" s="80"/>
    </row>
    <row r="305" spans="2:3" customFormat="1" ht="14.5">
      <c r="B305" s="6" t="s">
        <v>764</v>
      </c>
      <c r="C305" s="101" t="s">
        <v>116</v>
      </c>
    </row>
    <row r="306" spans="2:3" customFormat="1" ht="14.5">
      <c r="B306" s="4" t="s">
        <v>615</v>
      </c>
      <c r="C306" s="80" t="s">
        <v>620</v>
      </c>
    </row>
    <row r="307" spans="2:3" customFormat="1" ht="14.5">
      <c r="B307" s="4" t="s">
        <v>613</v>
      </c>
      <c r="C307" s="80" t="s">
        <v>618</v>
      </c>
    </row>
    <row r="308" spans="2:3" customFormat="1" ht="14.5">
      <c r="B308" s="4" t="s">
        <v>617</v>
      </c>
      <c r="C308" s="80" t="s">
        <v>622</v>
      </c>
    </row>
    <row r="309" spans="2:3" customFormat="1" ht="14.5">
      <c r="B309" s="4" t="s">
        <v>616</v>
      </c>
      <c r="C309" s="80" t="s">
        <v>621</v>
      </c>
    </row>
    <row r="310" spans="2:3" customFormat="1" ht="14.5">
      <c r="B310" s="4" t="s">
        <v>614</v>
      </c>
      <c r="C310" s="80" t="s">
        <v>619</v>
      </c>
    </row>
    <row r="311" spans="2:3" customFormat="1" ht="14.5">
      <c r="B311" s="4" t="s">
        <v>635</v>
      </c>
      <c r="C311" s="80" t="s">
        <v>640</v>
      </c>
    </row>
    <row r="312" spans="2:3" customFormat="1" ht="14.5">
      <c r="B312" s="4" t="s">
        <v>633</v>
      </c>
      <c r="C312" s="80" t="s">
        <v>638</v>
      </c>
    </row>
    <row r="313" spans="2:3" customFormat="1" ht="14.5">
      <c r="B313" s="4" t="s">
        <v>637</v>
      </c>
      <c r="C313" s="80" t="s">
        <v>642</v>
      </c>
    </row>
    <row r="314" spans="2:3" customFormat="1" ht="14.5">
      <c r="B314" s="4" t="s">
        <v>636</v>
      </c>
      <c r="C314" s="80" t="s">
        <v>641</v>
      </c>
    </row>
    <row r="315" spans="2:3" customFormat="1" ht="14.5">
      <c r="B315" s="4" t="s">
        <v>634</v>
      </c>
      <c r="C315" s="80" t="s">
        <v>639</v>
      </c>
    </row>
    <row r="316" spans="2:3" customFormat="1" ht="14.5">
      <c r="B316" s="4" t="s">
        <v>605</v>
      </c>
      <c r="C316" s="80" t="s">
        <v>610</v>
      </c>
    </row>
    <row r="317" spans="2:3" customFormat="1" ht="14.5">
      <c r="B317" s="4" t="s">
        <v>603</v>
      </c>
      <c r="C317" s="80" t="s">
        <v>608</v>
      </c>
    </row>
    <row r="318" spans="2:3" customFormat="1" ht="14.5">
      <c r="B318" s="4" t="s">
        <v>607</v>
      </c>
      <c r="C318" s="80" t="s">
        <v>612</v>
      </c>
    </row>
    <row r="319" spans="2:3" customFormat="1" ht="14.5">
      <c r="B319" s="4" t="s">
        <v>606</v>
      </c>
      <c r="C319" s="80" t="s">
        <v>611</v>
      </c>
    </row>
    <row r="320" spans="2:3" customFormat="1" ht="14.5">
      <c r="B320" s="4" t="s">
        <v>604</v>
      </c>
      <c r="C320" s="80" t="s">
        <v>609</v>
      </c>
    </row>
    <row r="321" spans="2:3" customFormat="1" ht="14.5">
      <c r="B321" s="4" t="s">
        <v>625</v>
      </c>
      <c r="C321" s="80" t="s">
        <v>630</v>
      </c>
    </row>
    <row r="322" spans="2:3" customFormat="1" ht="14.5">
      <c r="B322" s="4" t="s">
        <v>623</v>
      </c>
      <c r="C322" s="80" t="s">
        <v>628</v>
      </c>
    </row>
    <row r="323" spans="2:3" customFormat="1" ht="14.5">
      <c r="B323" s="4" t="s">
        <v>627</v>
      </c>
      <c r="C323" s="80" t="s">
        <v>632</v>
      </c>
    </row>
    <row r="324" spans="2:3" customFormat="1" ht="14.5">
      <c r="B324" s="4" t="s">
        <v>626</v>
      </c>
      <c r="C324" s="80" t="s">
        <v>631</v>
      </c>
    </row>
    <row r="325" spans="2:3" customFormat="1" ht="14.5">
      <c r="B325" s="4" t="s">
        <v>624</v>
      </c>
      <c r="C325" s="80" t="s">
        <v>629</v>
      </c>
    </row>
    <row r="326" spans="2:3" customFormat="1" ht="14.5">
      <c r="B326" s="4" t="s">
        <v>695</v>
      </c>
      <c r="C326" s="80" t="s">
        <v>697</v>
      </c>
    </row>
    <row r="327" spans="2:3" customFormat="1" ht="14.5">
      <c r="B327" s="4" t="s">
        <v>694</v>
      </c>
      <c r="C327" s="80" t="s">
        <v>696</v>
      </c>
    </row>
    <row r="328" spans="2:3" customFormat="1" ht="14.5">
      <c r="B328" s="300"/>
      <c r="C328" s="80"/>
    </row>
    <row r="329" spans="2:3" customFormat="1" ht="14.5">
      <c r="B329" s="6" t="s">
        <v>765</v>
      </c>
      <c r="C329" s="101" t="s">
        <v>116</v>
      </c>
    </row>
    <row r="330" spans="2:3" customFormat="1" ht="14.5">
      <c r="B330" s="4" t="s">
        <v>548</v>
      </c>
      <c r="C330" s="80" t="s">
        <v>543</v>
      </c>
    </row>
    <row r="331" spans="2:3" customFormat="1" ht="14.5">
      <c r="B331" s="4" t="s">
        <v>676</v>
      </c>
      <c r="C331" s="80" t="s">
        <v>673</v>
      </c>
    </row>
    <row r="332" spans="2:3" customFormat="1" ht="14.5">
      <c r="B332" s="4" t="s">
        <v>770</v>
      </c>
      <c r="C332" s="80" t="s">
        <v>769</v>
      </c>
    </row>
    <row r="333" spans="2:3" customFormat="1" ht="14.5">
      <c r="B333" s="4" t="s">
        <v>674</v>
      </c>
      <c r="C333" s="80" t="s">
        <v>671</v>
      </c>
    </row>
    <row r="334" spans="2:3" customFormat="1" ht="14.5">
      <c r="B334" s="4" t="s">
        <v>675</v>
      </c>
      <c r="C334" s="80" t="s">
        <v>672</v>
      </c>
    </row>
    <row r="335" spans="2:3" customFormat="1" ht="14.5">
      <c r="B335" s="4" t="s">
        <v>662</v>
      </c>
      <c r="C335" s="80" t="s">
        <v>657</v>
      </c>
    </row>
    <row r="336" spans="2:3" customFormat="1" ht="14.5">
      <c r="B336" s="4" t="s">
        <v>546</v>
      </c>
      <c r="C336" s="80" t="s">
        <v>541</v>
      </c>
    </row>
    <row r="337" spans="2:3" customFormat="1" ht="14.5">
      <c r="B337" s="4" t="s">
        <v>545</v>
      </c>
      <c r="C337" s="80" t="s">
        <v>540</v>
      </c>
    </row>
    <row r="338" spans="2:3" customFormat="1" ht="14.5">
      <c r="B338" s="4" t="s">
        <v>658</v>
      </c>
      <c r="C338" s="80" t="s">
        <v>653</v>
      </c>
    </row>
    <row r="339" spans="2:3" customFormat="1" ht="14.5">
      <c r="B339" s="4" t="s">
        <v>661</v>
      </c>
      <c r="C339" s="80" t="s">
        <v>656</v>
      </c>
    </row>
    <row r="340" spans="2:3" customFormat="1" ht="14.5">
      <c r="B340" s="4" t="s">
        <v>659</v>
      </c>
      <c r="C340" s="80" t="s">
        <v>654</v>
      </c>
    </row>
    <row r="341" spans="2:3" customFormat="1" ht="14.5">
      <c r="B341" s="4" t="s">
        <v>660</v>
      </c>
      <c r="C341" s="80" t="s">
        <v>655</v>
      </c>
    </row>
    <row r="342" spans="2:3" customFormat="1" ht="14.5">
      <c r="B342" s="4" t="s">
        <v>771</v>
      </c>
      <c r="C342" s="80" t="s">
        <v>539</v>
      </c>
    </row>
    <row r="343" spans="2:3" customFormat="1" ht="14.5">
      <c r="B343" s="4" t="s">
        <v>544</v>
      </c>
      <c r="C343" s="80" t="s">
        <v>538</v>
      </c>
    </row>
    <row r="344" spans="2:3" customFormat="1" ht="14.5">
      <c r="B344" s="4" t="s">
        <v>547</v>
      </c>
      <c r="C344" s="80" t="s">
        <v>542</v>
      </c>
    </row>
    <row r="345" spans="2:3" customFormat="1" ht="14.5">
      <c r="B345" s="300"/>
      <c r="C345" s="80"/>
    </row>
    <row r="346" spans="2:3" customFormat="1" ht="14.5">
      <c r="B346" s="6" t="s">
        <v>766</v>
      </c>
      <c r="C346" s="101" t="s">
        <v>116</v>
      </c>
    </row>
    <row r="347" spans="2:3" customFormat="1" ht="14.5">
      <c r="B347" s="4" t="s">
        <v>643</v>
      </c>
      <c r="C347" s="80" t="s">
        <v>644</v>
      </c>
    </row>
    <row r="348" spans="2:3" customFormat="1" ht="14.5">
      <c r="B348" s="4" t="s">
        <v>556</v>
      </c>
      <c r="C348" s="80" t="s">
        <v>552</v>
      </c>
    </row>
    <row r="349" spans="2:3" customFormat="1" ht="14.5">
      <c r="B349" s="4" t="s">
        <v>554</v>
      </c>
      <c r="C349" s="80" t="s">
        <v>550</v>
      </c>
    </row>
    <row r="350" spans="2:3" customFormat="1" ht="14.5">
      <c r="B350" s="4" t="s">
        <v>553</v>
      </c>
      <c r="C350" s="80" t="s">
        <v>549</v>
      </c>
    </row>
    <row r="351" spans="2:3" customFormat="1" ht="14.5">
      <c r="B351" s="4" t="s">
        <v>645</v>
      </c>
      <c r="C351" s="80" t="s">
        <v>646</v>
      </c>
    </row>
    <row r="352" spans="2:3" customFormat="1" ht="14.5">
      <c r="B352" s="4" t="s">
        <v>555</v>
      </c>
      <c r="C352" s="80" t="s">
        <v>551</v>
      </c>
    </row>
    <row r="353" spans="1:6" s="274" customFormat="1" ht="12">
      <c r="B353" s="4" t="s">
        <v>705</v>
      </c>
      <c r="C353" s="80" t="s">
        <v>527</v>
      </c>
      <c r="D353" s="273"/>
      <c r="E353" s="273"/>
      <c r="F353" s="273"/>
    </row>
    <row r="354" spans="1:6" s="274" customFormat="1" ht="12">
      <c r="B354" s="4" t="s">
        <v>706</v>
      </c>
      <c r="C354" s="80" t="s">
        <v>526</v>
      </c>
      <c r="D354" s="273"/>
      <c r="E354" s="273"/>
      <c r="F354" s="273"/>
    </row>
    <row r="355" spans="1:6" s="274" customFormat="1" ht="12">
      <c r="B355" s="4" t="s">
        <v>707</v>
      </c>
      <c r="C355" s="80" t="s">
        <v>342</v>
      </c>
      <c r="D355" s="273"/>
      <c r="E355" s="273"/>
      <c r="F355" s="4"/>
    </row>
    <row r="356" spans="1:6" ht="12">
      <c r="A356" s="4"/>
      <c r="B356" s="4" t="s">
        <v>708</v>
      </c>
      <c r="C356" s="80" t="s">
        <v>396</v>
      </c>
      <c r="D356" s="273"/>
      <c r="E356" s="273"/>
    </row>
    <row r="357" spans="1:6" customFormat="1" ht="14.5">
      <c r="B357" s="300"/>
      <c r="C357" s="80"/>
    </row>
    <row r="358" spans="1:6" customFormat="1" ht="14.5">
      <c r="B358" s="6" t="s">
        <v>767</v>
      </c>
      <c r="C358" s="101" t="s">
        <v>116</v>
      </c>
    </row>
    <row r="359" spans="1:6" customFormat="1" ht="14.5">
      <c r="B359" s="271" t="s">
        <v>383</v>
      </c>
      <c r="C359" s="80" t="s">
        <v>289</v>
      </c>
    </row>
    <row r="360" spans="1:6" customFormat="1" ht="14.5">
      <c r="B360" s="271" t="s">
        <v>433</v>
      </c>
      <c r="C360" s="80" t="s">
        <v>434</v>
      </c>
    </row>
    <row r="361" spans="1:6" customFormat="1" ht="14.5">
      <c r="B361" s="271" t="s">
        <v>386</v>
      </c>
      <c r="C361" s="80" t="s">
        <v>268</v>
      </c>
    </row>
    <row r="362" spans="1:6" customFormat="1" ht="14.5">
      <c r="B362" s="271" t="s">
        <v>385</v>
      </c>
      <c r="C362" s="80" t="s">
        <v>362</v>
      </c>
    </row>
    <row r="363" spans="1:6" customFormat="1" ht="14.5">
      <c r="B363" s="271" t="s">
        <v>384</v>
      </c>
      <c r="C363" s="80" t="s">
        <v>382</v>
      </c>
    </row>
    <row r="364" spans="1:6" customFormat="1" ht="14.5">
      <c r="B364" s="271" t="s">
        <v>387</v>
      </c>
      <c r="C364" s="80" t="s">
        <v>370</v>
      </c>
    </row>
    <row r="365" spans="1:6" customFormat="1" ht="14.5">
      <c r="B365" s="271" t="s">
        <v>388</v>
      </c>
      <c r="C365" s="80" t="s">
        <v>274</v>
      </c>
    </row>
    <row r="366" spans="1:6" customFormat="1" ht="14.5">
      <c r="B366" s="271" t="s">
        <v>389</v>
      </c>
      <c r="C366" s="80" t="s">
        <v>270</v>
      </c>
    </row>
    <row r="367" spans="1:6" customFormat="1" ht="14.5">
      <c r="B367" s="271" t="s">
        <v>390</v>
      </c>
      <c r="C367" s="80" t="s">
        <v>269</v>
      </c>
    </row>
    <row r="368" spans="1:6" customFormat="1" ht="14.5">
      <c r="B368" s="271" t="s">
        <v>391</v>
      </c>
      <c r="C368" s="80" t="s">
        <v>292</v>
      </c>
    </row>
    <row r="369" spans="2:6" customFormat="1" ht="14.5">
      <c r="B369" s="271" t="s">
        <v>534</v>
      </c>
      <c r="C369" s="80" t="s">
        <v>532</v>
      </c>
    </row>
    <row r="370" spans="2:6" customFormat="1" ht="14.5">
      <c r="B370" s="271" t="s">
        <v>392</v>
      </c>
      <c r="C370" s="80" t="s">
        <v>290</v>
      </c>
    </row>
    <row r="371" spans="2:6" s="274" customFormat="1" ht="12">
      <c r="B371" s="4" t="s">
        <v>704</v>
      </c>
      <c r="C371" s="80" t="s">
        <v>400</v>
      </c>
      <c r="D371" s="273"/>
      <c r="E371" s="273"/>
      <c r="F371" s="273"/>
    </row>
    <row r="372" spans="2:6" s="274" customFormat="1" ht="12">
      <c r="B372" s="300"/>
      <c r="C372" s="80"/>
      <c r="D372" s="273"/>
      <c r="E372" s="273"/>
      <c r="F372" s="273"/>
    </row>
    <row r="373" spans="2:6" customFormat="1" ht="14.5">
      <c r="B373" s="6" t="s">
        <v>768</v>
      </c>
      <c r="C373" s="101" t="s">
        <v>116</v>
      </c>
    </row>
    <row r="374" spans="2:6">
      <c r="B374" s="4" t="s">
        <v>678</v>
      </c>
      <c r="C374" s="80" t="s">
        <v>647</v>
      </c>
    </row>
    <row r="375" spans="2:6">
      <c r="B375" s="4" t="s">
        <v>679</v>
      </c>
      <c r="C375" s="80" t="s">
        <v>677</v>
      </c>
    </row>
    <row r="376" spans="2:6">
      <c r="B376" s="4" t="s">
        <v>780</v>
      </c>
      <c r="C376" s="80" t="s">
        <v>781</v>
      </c>
    </row>
    <row r="377" spans="2:6">
      <c r="B377" s="4" t="s">
        <v>293</v>
      </c>
      <c r="C377" s="80" t="s">
        <v>291</v>
      </c>
    </row>
    <row r="378" spans="2:6" s="274" customFormat="1" ht="12">
      <c r="B378" s="4" t="s">
        <v>393</v>
      </c>
      <c r="C378" s="80" t="s">
        <v>381</v>
      </c>
      <c r="D378" s="273"/>
      <c r="E378" s="273"/>
      <c r="F378" s="273"/>
    </row>
    <row r="379" spans="2:6" s="274" customFormat="1" ht="12">
      <c r="B379" s="4" t="s">
        <v>283</v>
      </c>
      <c r="C379" s="80" t="s">
        <v>278</v>
      </c>
      <c r="D379" s="273"/>
      <c r="E379" s="273"/>
      <c r="F379" s="273"/>
    </row>
    <row r="380" spans="2:6" s="274" customFormat="1" ht="12">
      <c r="B380" s="4" t="s">
        <v>537</v>
      </c>
      <c r="C380" s="80" t="s">
        <v>528</v>
      </c>
      <c r="D380" s="273"/>
      <c r="E380" s="273"/>
      <c r="F380" s="273"/>
    </row>
    <row r="381" spans="2:6" s="274" customFormat="1" ht="12">
      <c r="B381" s="4" t="s">
        <v>778</v>
      </c>
      <c r="C381" s="80" t="s">
        <v>779</v>
      </c>
      <c r="D381" s="273"/>
      <c r="E381" s="273"/>
      <c r="F381" s="273"/>
    </row>
    <row r="382" spans="2:6" s="274" customFormat="1" ht="12">
      <c r="B382" s="4" t="s">
        <v>419</v>
      </c>
      <c r="C382" s="80" t="s">
        <v>420</v>
      </c>
      <c r="D382" s="273"/>
      <c r="E382" s="273"/>
      <c r="F382" s="273"/>
    </row>
    <row r="383" spans="2:6" s="274" customFormat="1" ht="12">
      <c r="B383" s="4" t="s">
        <v>701</v>
      </c>
      <c r="C383" s="80" t="s">
        <v>702</v>
      </c>
      <c r="D383" s="273"/>
      <c r="E383" s="273"/>
      <c r="F383" s="273"/>
    </row>
    <row r="384" spans="2:6" s="274" customFormat="1" ht="12">
      <c r="B384" s="4" t="s">
        <v>413</v>
      </c>
      <c r="C384" s="80" t="s">
        <v>395</v>
      </c>
      <c r="D384" s="273"/>
      <c r="E384" s="273"/>
      <c r="F384" s="273"/>
    </row>
    <row r="385" spans="2:6" s="274" customFormat="1" ht="12">
      <c r="B385" s="4" t="s">
        <v>700</v>
      </c>
      <c r="C385" s="80" t="s">
        <v>698</v>
      </c>
      <c r="D385" s="273"/>
      <c r="E385" s="273"/>
      <c r="F385" s="273"/>
    </row>
    <row r="386" spans="2:6" s="274" customFormat="1" ht="12">
      <c r="B386" s="4" t="s">
        <v>699</v>
      </c>
      <c r="C386" s="80" t="s">
        <v>340</v>
      </c>
      <c r="D386" s="273"/>
      <c r="E386" s="273"/>
      <c r="F386" s="273"/>
    </row>
    <row r="387" spans="2:6" s="274" customFormat="1" ht="12">
      <c r="B387" s="4" t="s">
        <v>335</v>
      </c>
      <c r="C387" s="80" t="s">
        <v>336</v>
      </c>
      <c r="D387" s="273"/>
      <c r="E387" s="273"/>
      <c r="F387" s="273"/>
    </row>
    <row r="388" spans="2:6" s="274" customFormat="1" ht="12">
      <c r="B388" s="4" t="s">
        <v>784</v>
      </c>
      <c r="C388" s="80" t="s">
        <v>785</v>
      </c>
      <c r="D388" s="273"/>
      <c r="E388" s="273"/>
      <c r="F388" s="273"/>
    </row>
    <row r="389" spans="2:6" s="274" customFormat="1" ht="12">
      <c r="B389" s="4" t="s">
        <v>648</v>
      </c>
      <c r="C389" s="80" t="s">
        <v>533</v>
      </c>
      <c r="D389" s="273"/>
      <c r="E389" s="273"/>
      <c r="F389" s="273"/>
    </row>
    <row r="390" spans="2:6" s="274" customFormat="1" ht="12">
      <c r="B390" s="4" t="s">
        <v>411</v>
      </c>
      <c r="C390" s="80" t="s">
        <v>338</v>
      </c>
      <c r="D390" s="273"/>
      <c r="E390" s="273"/>
      <c r="F390" s="273"/>
    </row>
    <row r="391" spans="2:6" s="274" customFormat="1" ht="12">
      <c r="B391" s="4" t="s">
        <v>372</v>
      </c>
      <c r="C391" s="80" t="s">
        <v>373</v>
      </c>
      <c r="D391" s="273"/>
      <c r="E391" s="273"/>
      <c r="F391" s="273"/>
    </row>
    <row r="392" spans="2:6" s="274" customFormat="1" ht="12">
      <c r="B392" s="4" t="s">
        <v>536</v>
      </c>
      <c r="C392" s="80" t="s">
        <v>529</v>
      </c>
      <c r="D392" s="273"/>
      <c r="E392" s="273"/>
      <c r="F392" s="273"/>
    </row>
    <row r="393" spans="2:6" s="274" customFormat="1" ht="12">
      <c r="B393" s="4" t="s">
        <v>364</v>
      </c>
      <c r="C393" s="80" t="s">
        <v>365</v>
      </c>
      <c r="D393" s="273"/>
      <c r="E393" s="273"/>
      <c r="F393" s="273"/>
    </row>
    <row r="394" spans="2:6" s="274" customFormat="1" ht="12">
      <c r="B394" s="4" t="s">
        <v>282</v>
      </c>
      <c r="C394" s="80" t="s">
        <v>267</v>
      </c>
      <c r="D394" s="273"/>
      <c r="E394" s="273"/>
      <c r="F394" s="273"/>
    </row>
    <row r="395" spans="2:6" s="274" customFormat="1" ht="12">
      <c r="B395" s="4" t="s">
        <v>405</v>
      </c>
      <c r="C395" s="80" t="s">
        <v>371</v>
      </c>
      <c r="D395" s="273"/>
      <c r="E395" s="273"/>
      <c r="F395" s="273"/>
    </row>
    <row r="396" spans="2:6" s="274" customFormat="1" ht="12">
      <c r="B396" s="4" t="s">
        <v>666</v>
      </c>
      <c r="C396" s="80" t="s">
        <v>667</v>
      </c>
      <c r="D396" s="273"/>
      <c r="E396" s="273"/>
      <c r="F396" s="273"/>
    </row>
    <row r="397" spans="2:6" s="274" customFormat="1" ht="12">
      <c r="B397" s="4" t="s">
        <v>535</v>
      </c>
      <c r="C397" s="80" t="s">
        <v>531</v>
      </c>
      <c r="D397" s="273"/>
      <c r="E397" s="273"/>
      <c r="F397" s="273"/>
    </row>
    <row r="398" spans="2:6" s="274" customFormat="1" ht="12">
      <c r="B398" s="4" t="s">
        <v>394</v>
      </c>
      <c r="C398" s="80" t="s">
        <v>418</v>
      </c>
      <c r="D398" s="273"/>
      <c r="E398" s="273"/>
      <c r="F398" s="273"/>
    </row>
    <row r="399" spans="2:6" s="274" customFormat="1" ht="12">
      <c r="B399" s="4" t="s">
        <v>680</v>
      </c>
      <c r="C399" s="80" t="s">
        <v>681</v>
      </c>
      <c r="D399" s="273"/>
      <c r="E399" s="273"/>
      <c r="F399" s="273"/>
    </row>
    <row r="400" spans="2:6" s="274" customFormat="1" ht="12">
      <c r="B400" s="4" t="s">
        <v>782</v>
      </c>
      <c r="C400" s="80" t="s">
        <v>783</v>
      </c>
      <c r="D400" s="273"/>
      <c r="E400" s="273"/>
      <c r="F400" s="273"/>
    </row>
    <row r="401" spans="1:6" s="274" customFormat="1" ht="12">
      <c r="B401" s="4" t="s">
        <v>412</v>
      </c>
      <c r="C401" s="80" t="s">
        <v>363</v>
      </c>
      <c r="D401" s="273"/>
      <c r="E401" s="273"/>
      <c r="F401" s="273"/>
    </row>
    <row r="402" spans="1:6" s="274" customFormat="1" ht="12">
      <c r="B402" s="4" t="s">
        <v>401</v>
      </c>
      <c r="C402" s="80" t="s">
        <v>399</v>
      </c>
      <c r="D402" s="273"/>
      <c r="E402" s="273"/>
      <c r="F402" s="273"/>
    </row>
    <row r="403" spans="1:6" ht="12">
      <c r="A403" s="4"/>
      <c r="B403" s="4" t="s">
        <v>403</v>
      </c>
      <c r="C403" s="80" t="s">
        <v>402</v>
      </c>
      <c r="D403" s="273"/>
    </row>
    <row r="404" spans="1:6">
      <c r="A404" s="4"/>
      <c r="B404" s="4" t="s">
        <v>410</v>
      </c>
      <c r="C404" s="80" t="s">
        <v>345</v>
      </c>
    </row>
    <row r="405" spans="1:6">
      <c r="A405" s="4"/>
      <c r="B405" s="4" t="s">
        <v>404</v>
      </c>
      <c r="C405" s="80" t="s">
        <v>397</v>
      </c>
    </row>
    <row r="406" spans="1:6">
      <c r="A406" s="4"/>
      <c r="B406" s="4" t="s">
        <v>347</v>
      </c>
      <c r="C406" s="80" t="s">
        <v>344</v>
      </c>
    </row>
    <row r="407" spans="1:6">
      <c r="A407" s="4"/>
      <c r="B407" s="4" t="s">
        <v>649</v>
      </c>
      <c r="C407" s="80" t="s">
        <v>343</v>
      </c>
    </row>
    <row r="408" spans="1:6">
      <c r="A408" s="4"/>
      <c r="B408" s="4" t="s">
        <v>650</v>
      </c>
      <c r="C408" s="296" t="s">
        <v>651</v>
      </c>
    </row>
    <row r="409" spans="1:6" ht="12">
      <c r="A409" s="4"/>
      <c r="B409" s="4" t="s">
        <v>368</v>
      </c>
      <c r="C409" s="80" t="s">
        <v>369</v>
      </c>
      <c r="F409" s="273"/>
    </row>
    <row r="410" spans="1:6" s="274" customFormat="1" ht="12">
      <c r="B410" s="4" t="s">
        <v>406</v>
      </c>
      <c r="C410" s="80" t="s">
        <v>367</v>
      </c>
      <c r="D410" s="4"/>
      <c r="E410" s="4"/>
      <c r="F410" s="273"/>
    </row>
    <row r="411" spans="1:6" s="274" customFormat="1" ht="12">
      <c r="B411" s="4" t="s">
        <v>663</v>
      </c>
      <c r="C411" s="80" t="s">
        <v>530</v>
      </c>
      <c r="D411" s="4"/>
      <c r="E411" s="273"/>
      <c r="F411" s="273"/>
    </row>
    <row r="412" spans="1:6" s="274" customFormat="1" ht="12">
      <c r="B412" s="4" t="s">
        <v>346</v>
      </c>
      <c r="C412" s="80" t="s">
        <v>341</v>
      </c>
      <c r="D412" s="273"/>
      <c r="E412" s="273"/>
      <c r="F412" s="273"/>
    </row>
    <row r="413" spans="1:6" s="274" customFormat="1" ht="12">
      <c r="B413" s="4" t="s">
        <v>407</v>
      </c>
      <c r="C413" s="80" t="s">
        <v>366</v>
      </c>
      <c r="D413" s="273"/>
      <c r="E413" s="273"/>
      <c r="F413" s="273"/>
    </row>
    <row r="414" spans="1:6" s="274" customFormat="1" ht="12">
      <c r="B414" s="4" t="s">
        <v>408</v>
      </c>
      <c r="C414" s="80" t="s">
        <v>339</v>
      </c>
      <c r="D414" s="273"/>
      <c r="E414" s="273"/>
      <c r="F414" s="273"/>
    </row>
    <row r="415" spans="1:6" s="274" customFormat="1" ht="12">
      <c r="B415" s="4" t="s">
        <v>409</v>
      </c>
      <c r="C415" s="80" t="s">
        <v>398</v>
      </c>
      <c r="D415" s="273"/>
      <c r="E415" s="273"/>
      <c r="F415" s="273"/>
    </row>
    <row r="416" spans="1:6" s="274" customFormat="1" ht="12">
      <c r="B416" s="4" t="s">
        <v>337</v>
      </c>
      <c r="C416" s="80" t="s">
        <v>703</v>
      </c>
      <c r="D416" s="273"/>
      <c r="E416" s="273"/>
      <c r="F416" s="273"/>
    </row>
    <row r="417" spans="1:6" s="274" customFormat="1" ht="12">
      <c r="B417" s="4" t="s">
        <v>280</v>
      </c>
      <c r="C417" s="80" t="s">
        <v>281</v>
      </c>
      <c r="D417" s="273"/>
      <c r="E417" s="273"/>
      <c r="F417" s="273"/>
    </row>
    <row r="418" spans="1:6" s="274" customFormat="1" ht="12">
      <c r="B418" s="4" t="s">
        <v>275</v>
      </c>
      <c r="C418" s="80" t="s">
        <v>271</v>
      </c>
      <c r="D418" s="273"/>
      <c r="E418" s="273"/>
      <c r="F418" s="4"/>
    </row>
    <row r="419" spans="1:6" ht="12">
      <c r="A419" s="4"/>
      <c r="B419" s="271"/>
      <c r="D419" s="273"/>
    </row>
  </sheetData>
  <sheetProtection algorithmName="SHA-512" hashValue="45wJ1Y4Bf0uxIXmXgdKTYzlHC6k1uvFqkndzpKTHgfj65iNCa/L3vhxmIW7Ug3LbY23cszY0obdbEe87Ig4MXQ==" saltValue="1lYTLoLYH7PV3qSzUpXa1w==" spinCount="100000" sheet="1" objects="1" scenarios="1"/>
  <sortState xmlns:xlrd2="http://schemas.microsoft.com/office/spreadsheetml/2017/richdata2" ref="B281:C303">
    <sortCondition ref="B281:B303"/>
  </sortState>
  <phoneticPr fontId="106" type="noConversion"/>
  <conditionalFormatting sqref="C266:C278">
    <cfRule type="duplicateValues" dxfId="19" priority="13"/>
  </conditionalFormatting>
  <conditionalFormatting sqref="C305">
    <cfRule type="duplicateValues" dxfId="18" priority="11"/>
  </conditionalFormatting>
  <conditionalFormatting sqref="C306:C310 C328">
    <cfRule type="duplicateValues" dxfId="17" priority="65"/>
  </conditionalFormatting>
  <conditionalFormatting sqref="C311:C315">
    <cfRule type="duplicateValues" dxfId="16" priority="10"/>
  </conditionalFormatting>
  <conditionalFormatting sqref="C316:C320">
    <cfRule type="duplicateValues" dxfId="15" priority="9"/>
  </conditionalFormatting>
  <conditionalFormatting sqref="C321:C327">
    <cfRule type="duplicateValues" dxfId="14" priority="8"/>
  </conditionalFormatting>
  <conditionalFormatting sqref="C329">
    <cfRule type="duplicateValues" dxfId="13" priority="19"/>
  </conditionalFormatting>
  <conditionalFormatting sqref="C336 C341 C344">
    <cfRule type="duplicateValues" dxfId="12" priority="4"/>
  </conditionalFormatting>
  <conditionalFormatting sqref="C342:C343">
    <cfRule type="duplicateValues" dxfId="11" priority="1"/>
  </conditionalFormatting>
  <conditionalFormatting sqref="C346">
    <cfRule type="duplicateValues" dxfId="10" priority="20"/>
  </conditionalFormatting>
  <conditionalFormatting sqref="C351:C352">
    <cfRule type="duplicateValues" dxfId="9" priority="7"/>
  </conditionalFormatting>
  <conditionalFormatting sqref="C353 C397:C402">
    <cfRule type="duplicateValues" dxfId="8" priority="78"/>
  </conditionalFormatting>
  <conditionalFormatting sqref="C354:C356 C406:C410 C403 C412:C418 C378:C389">
    <cfRule type="duplicateValues" dxfId="7" priority="87"/>
  </conditionalFormatting>
  <conditionalFormatting sqref="C358">
    <cfRule type="duplicateValues" dxfId="6" priority="22"/>
  </conditionalFormatting>
  <conditionalFormatting sqref="C359:C370 C345 C304 C347:C350 C357 C337:C340 C330:C335">
    <cfRule type="duplicateValues" dxfId="5" priority="67"/>
  </conditionalFormatting>
  <conditionalFormatting sqref="C392">
    <cfRule type="duplicateValues" dxfId="4" priority="2"/>
    <cfRule type="duplicateValues" dxfId="3" priority="3"/>
  </conditionalFormatting>
  <conditionalFormatting sqref="C393:C395 C390:C391">
    <cfRule type="duplicateValues" dxfId="2" priority="75"/>
  </conditionalFormatting>
  <conditionalFormatting sqref="C393:C396 C390:C391">
    <cfRule type="duplicateValues" dxfId="1" priority="15"/>
  </conditionalFormatting>
  <conditionalFormatting sqref="C419">
    <cfRule type="duplicateValues" dxfId="0" priority="58"/>
  </conditionalFormatting>
  <hyperlinks>
    <hyperlink ref="C291" r:id="rId1" location="ICRow16');" display="javascript:submitAction_win0(document.win0,' - ICRow16');" xr:uid="{DE1D0B91-29B7-4490-9479-4356DCA5188B}"/>
    <hyperlink ref="C303" r:id="rId2" location="ICRow15');" display="javascript:submitAction_win0(document.win0,' - ICRow15');" xr:uid="{0B5F5A19-23F1-42AA-93DE-25B3762F97F6}"/>
    <hyperlink ref="C281" r:id="rId3" location="ICRow14');" display="javascript:submitAction_win0(document.win0,' - ICRow14');" xr:uid="{9E3635C7-4915-4774-AFDE-794CF796FF2E}"/>
    <hyperlink ref="C286" r:id="rId4" location="ICRow13');" display="javascript:submitAction_win0(document.win0,' - ICRow13');" xr:uid="{F0DA94C4-F956-4FA6-BB58-EBB9C2F5DEB0}"/>
    <hyperlink ref="C302" r:id="rId5" location="ICRow12');" display="javascript:submitAction_win0(document.win0,' - ICRow12');" xr:uid="{EEC03994-2A1F-4457-98D0-B9951977FC7B}"/>
    <hyperlink ref="C301" r:id="rId6" location="ICRow11');" display="javascript:submitAction_win0(document.win0,' - ICRow11');" xr:uid="{6A963A9A-2D27-4C72-80B0-0DA54210F002}"/>
    <hyperlink ref="C298" r:id="rId7" location="ICRow10');" display="javascript:submitAction_win0(document.win0,' - ICRow10');" xr:uid="{E8B8C3EB-D9EA-429D-A3FE-FF9D6F555118}"/>
    <hyperlink ref="C295" r:id="rId8" location="ICRow9');" display="javascript:submitAction_win0(document.win0,' - ICRow9');" xr:uid="{F4EE014B-D2C6-478D-AFC7-7329EB868528}"/>
    <hyperlink ref="C293" r:id="rId9" location="ICRow8');" display="javascript:submitAction_win0(document.win0,' - ICRow8');" xr:uid="{FB47DF73-30C6-4B41-A95D-56B3B28B7CAE}"/>
    <hyperlink ref="C292" r:id="rId10" location="ICRow7');" display="javascript:submitAction_win0(document.win0,' - ICRow7');" xr:uid="{3A18FFFF-8C54-4895-91E2-784A84DECA12}"/>
    <hyperlink ref="C289" r:id="rId11" location="ICRow6');" display="javascript:submitAction_win0(document.win0,' - ICRow6');" xr:uid="{7AABB109-C196-463C-9F19-4A61B0451C09}"/>
    <hyperlink ref="C288" r:id="rId12" location="ICRow5');" display="javascript:submitAction_win0(document.win0,' - ICRow5');" xr:uid="{5DBE129A-518E-45BA-8853-7BD478BC555B}"/>
    <hyperlink ref="C294" r:id="rId13" location="ICRow4');" display="javascript:submitAction_win0(document.win0,' - ICRow4');" xr:uid="{645A2877-10AD-4C39-9EE7-94662D60CB3A}"/>
    <hyperlink ref="C285" r:id="rId14" location="ICRow3');" display="javascript:submitAction_win0(document.win0,' - ICRow3');" xr:uid="{787B4093-5C3F-47A3-A178-56C35906C850}"/>
    <hyperlink ref="C284" r:id="rId15" location="ICRow2');" display="javascript:submitAction_win0(document.win0,' - ICRow2');" xr:uid="{0FDBFF76-DE67-46AC-BE07-EE0E0290AF4F}"/>
    <hyperlink ref="C283" r:id="rId16" location="ICRow1');" display="javascript:submitAction_win0(document.win0,' - ICRow1');" xr:uid="{1AF3D4E5-C1C7-4044-9658-2A87D1761C6D}"/>
    <hyperlink ref="C282" r:id="rId17" location="ICRow0');" display="javascript:submitAction_win0(document.win0,' - ICRow0');" xr:uid="{76D9E1F6-F109-47D6-BEFF-460ECA7B1C22}"/>
    <hyperlink ref="C300" r:id="rId18" location="ICRow11');" display="javascript:submitAction_win0(document.win0,' - ICRow11');" xr:uid="{1688F617-7B76-4D01-AD14-09A7FC4C792B}"/>
  </hyperlinks>
  <pageMargins left="0.7" right="0.7" top="0.75" bottom="0.75" header="0.3" footer="0.3"/>
  <pageSetup orientation="portrait" r:id="rId1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 tint="-0.499984740745262"/>
  </sheetPr>
  <dimension ref="A1:C60"/>
  <sheetViews>
    <sheetView workbookViewId="0">
      <selection activeCell="C4" sqref="C4"/>
    </sheetView>
  </sheetViews>
  <sheetFormatPr defaultRowHeight="14.5"/>
  <cols>
    <col min="2" max="2" width="8.81640625" bestFit="1" customWidth="1"/>
    <col min="3" max="3" width="9.54296875" bestFit="1" customWidth="1"/>
  </cols>
  <sheetData>
    <row r="1" spans="1:3" ht="15" thickBot="1">
      <c r="B1" s="40" t="s">
        <v>151</v>
      </c>
      <c r="C1" s="40" t="s">
        <v>187</v>
      </c>
    </row>
    <row r="2" spans="1:3">
      <c r="A2" s="41" t="s">
        <v>188</v>
      </c>
      <c r="B2">
        <v>110</v>
      </c>
      <c r="C2">
        <v>265</v>
      </c>
    </row>
    <row r="3" spans="1:3">
      <c r="A3" s="41" t="s">
        <v>91</v>
      </c>
      <c r="B3">
        <v>51</v>
      </c>
      <c r="C3">
        <v>71</v>
      </c>
    </row>
    <row r="5" spans="1:3">
      <c r="A5" t="s">
        <v>154</v>
      </c>
    </row>
    <row r="6" spans="1:3">
      <c r="A6" t="s">
        <v>189</v>
      </c>
    </row>
    <row r="7" spans="1:3">
      <c r="A7" t="s">
        <v>190</v>
      </c>
    </row>
    <row r="10" spans="1:3">
      <c r="A10" s="42" t="s">
        <v>191</v>
      </c>
    </row>
    <row r="11" spans="1:3">
      <c r="A11" t="s">
        <v>192</v>
      </c>
    </row>
    <row r="12" spans="1:3">
      <c r="A12" t="s">
        <v>193</v>
      </c>
    </row>
    <row r="13" spans="1:3">
      <c r="A13" t="s">
        <v>194</v>
      </c>
    </row>
    <row r="14" spans="1:3">
      <c r="A14" t="s">
        <v>195</v>
      </c>
    </row>
    <row r="15" spans="1:3">
      <c r="A15" t="s">
        <v>148</v>
      </c>
    </row>
    <row r="16" spans="1:3">
      <c r="A16" t="s">
        <v>196</v>
      </c>
    </row>
    <row r="17" spans="1:1">
      <c r="A17" t="s">
        <v>197</v>
      </c>
    </row>
    <row r="18" spans="1:1">
      <c r="A18" t="s">
        <v>198</v>
      </c>
    </row>
    <row r="19" spans="1:1">
      <c r="A19" t="s">
        <v>199</v>
      </c>
    </row>
    <row r="20" spans="1:1">
      <c r="A20" t="s">
        <v>200</v>
      </c>
    </row>
    <row r="21" spans="1:1">
      <c r="A21" t="s">
        <v>201</v>
      </c>
    </row>
    <row r="22" spans="1:1">
      <c r="A22" t="s">
        <v>202</v>
      </c>
    </row>
    <row r="23" spans="1:1">
      <c r="A23" t="s">
        <v>203</v>
      </c>
    </row>
    <row r="24" spans="1:1">
      <c r="A24" t="s">
        <v>204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  <row r="42" spans="1:1">
      <c r="A42" t="s">
        <v>222</v>
      </c>
    </row>
    <row r="43" spans="1:1">
      <c r="A43" t="s">
        <v>223</v>
      </c>
    </row>
    <row r="44" spans="1:1">
      <c r="A44" t="s">
        <v>224</v>
      </c>
    </row>
    <row r="45" spans="1:1">
      <c r="A45" t="s">
        <v>225</v>
      </c>
    </row>
    <row r="46" spans="1:1">
      <c r="A46" t="s">
        <v>226</v>
      </c>
    </row>
    <row r="47" spans="1:1">
      <c r="A47" t="s">
        <v>227</v>
      </c>
    </row>
    <row r="48" spans="1:1">
      <c r="A48" t="s">
        <v>228</v>
      </c>
    </row>
    <row r="49" spans="1:1">
      <c r="A49" t="s">
        <v>229</v>
      </c>
    </row>
    <row r="50" spans="1:1">
      <c r="A50" t="s">
        <v>230</v>
      </c>
    </row>
    <row r="51" spans="1:1">
      <c r="A51" t="s">
        <v>231</v>
      </c>
    </row>
    <row r="52" spans="1:1">
      <c r="A52" t="s">
        <v>232</v>
      </c>
    </row>
    <row r="53" spans="1:1">
      <c r="A53" t="s">
        <v>233</v>
      </c>
    </row>
    <row r="54" spans="1:1">
      <c r="A54" t="s">
        <v>234</v>
      </c>
    </row>
    <row r="55" spans="1:1">
      <c r="A55" t="s">
        <v>235</v>
      </c>
    </row>
    <row r="56" spans="1:1">
      <c r="A56" t="s">
        <v>236</v>
      </c>
    </row>
    <row r="57" spans="1:1">
      <c r="A57" t="s">
        <v>237</v>
      </c>
    </row>
    <row r="58" spans="1:1">
      <c r="A58" t="s">
        <v>238</v>
      </c>
    </row>
    <row r="59" spans="1:1">
      <c r="A59" t="s">
        <v>239</v>
      </c>
    </row>
    <row r="60" spans="1:1">
      <c r="A60" t="s">
        <v>240</v>
      </c>
    </row>
  </sheetData>
  <sheetProtection algorithmName="SHA-512" hashValue="NjJkxZMqBQVGYM5+ySgKupw0dqzwV2UNFbZvCFL75eXvV1mXAOSh/IxIwNTMWGvJ2FzwNHs+pBzTAVgawxItWA==" saltValue="TA+29mgsQ4dtpOes1YL3Z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Requisition</vt:lpstr>
      <vt:lpstr>Bid Summary Worksheet</vt:lpstr>
      <vt:lpstr>Travel Authorization</vt:lpstr>
      <vt:lpstr>ReqData</vt:lpstr>
      <vt:lpstr>TravelData</vt:lpstr>
      <vt:lpstr>Accounts</vt:lpstr>
      <vt:lpstr>Delivery</vt:lpstr>
      <vt:lpstr>'Travel Authorization'!Print_Area</vt:lpstr>
      <vt:lpstr>Program</vt:lpstr>
      <vt:lpstr>Purchase</vt:lpstr>
      <vt:lpstr>States</vt:lpstr>
      <vt:lpstr>Tax</vt:lpstr>
      <vt:lpstr>TaxRate</vt:lpstr>
      <vt:lpstr>Type</vt:lpstr>
      <vt:lpstr>Vendor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Gomez</dc:creator>
  <cp:lastModifiedBy>Alferez, Michael</cp:lastModifiedBy>
  <cp:lastPrinted>2023-04-01T00:47:36Z</cp:lastPrinted>
  <dcterms:created xsi:type="dcterms:W3CDTF">2011-09-11T00:52:02Z</dcterms:created>
  <dcterms:modified xsi:type="dcterms:W3CDTF">2025-06-17T20:27:01Z</dcterms:modified>
</cp:coreProperties>
</file>