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S:\AccountingShared\FORMS\"/>
    </mc:Choice>
  </mc:AlternateContent>
  <bookViews>
    <workbookView xWindow="0" yWindow="0" windowWidth="25200" windowHeight="11145" tabRatio="463"/>
  </bookViews>
  <sheets>
    <sheet name="Fee Calculation Worksheet" sheetId="1" r:id="rId1"/>
    <sheet name="Productive Hourly Rates" sheetId="2" r:id="rId2"/>
    <sheet name="FY18-19 Benefit Rates" sheetId="3" r:id="rId3"/>
  </sheets>
  <definedNames>
    <definedName name="_xlnm.Print_Titles" localSheetId="1">'Productive Hourly Rates'!$1:$3</definedName>
    <definedName name="protect_1" localSheetId="0">'Fee Calculation Worksheet'!$A$2:$I$5,'Fee Calculation Worksheet'!#REF!,'Fee Calculation Worksheet'!$G$6,'Fee Calculation Worksheet'!$I$6,'Fee Calculation Worksheet'!$A$7:$I$10,'Fee Calculation Worksheet'!#REF!,'Fee Calculation Worksheet'!$A$17:$I$17,'Fee Calculation Worksheet'!$F$11:$F$17,'Fee Calculation Worksheet'!$H$11:$H$16,'Fee Calculation Worksheet'!$I$11:$I$16,'Fee Calculation Worksheet'!$A$18:$I$19,'Fee Calculation Worksheet'!#REF!,'Fee Calculation Worksheet'!$A$26:$I$26,'Fee Calculation Worksheet'!$H$20:$I$25,'Fee Calculation Worksheet'!$C$20:$D$25,'Fee Calculation Worksheet'!$B$20:$B$25,'Fee Calculation Worksheet'!$A$27:$I$27,'Fee Calculation Worksheet'!$A$28:$I$28,'Fee Calculation Worksheet'!#REF!,'Fee Calculation Worksheet'!$B$34:$D$34,'Fee Calculation Worksheet'!$A$35:$D$35,'Fee Calculation Worksheet'!$F$35:$I$35</definedName>
    <definedName name="protect_1">#REF!,#REF!,#REF!,#REF!,#REF!,#REF!,#REF!,#REF!,#REF!,#REF!,#REF!,#REF!,#REF!,#REF!,#REF!,#REF!,#REF!,#REF!,#REF!,#REF!,#REF!,#REF!</definedName>
    <definedName name="Protect_Area" localSheetId="0">'Fee Calculation Worksheet'!$A$2:$H$4,'Fee Calculation Worksheet'!$A$5:$H$5,'Fee Calculation Worksheet'!$A$9:$H$9,'Fee Calculation Worksheet'!#REF!,'Fee Calculation Worksheet'!$B$11:$C$18,'Fee Calculation Worksheet'!$A$17:$A$18,'Fee Calculation Worksheet'!$A$19,'Fee Calculation Worksheet'!$B$19,'Fee Calculation Worksheet'!$C$19,'Fee Calculation Worksheet'!#REF!,'Fee Calculation Worksheet'!$F$17:$H$18,'Fee Calculation Worksheet'!$G$11:$G$16,'Fee Calculation Worksheet'!$H$11:$H$16,'Fee Calculation Worksheet'!$G$19:$H$19,'Fee Calculation Worksheet'!$H$20:$H$26,'Fee Calculation Worksheet'!$G$20:$G$26,'Fee Calculation Worksheet'!#REF!,'Fee Calculation Worksheet'!$B$20:$B$26,'Fee Calculation Worksheet'!$C$20:$C$26,'Fee Calculation Worksheet'!$A$26:$H$28,'Fee Calculation Worksheet'!$B$34:$C$44,'Fee Calculation Worksheet'!$G$34:$G$35,'Fee Calculation Worksheet'!$H$34:$H$35</definedName>
    <definedName name="Protect_Area">#REF!,#REF!,#REF!,#REF!,#REF!,#REF!,#REF!,#REF!,#REF!,#REF!,#REF!,#REF!,#REF!,#REF!,#REF!,#REF!,#REF!,#REF!,#REF!,#REF!,#REF!,#REF!,#REF!</definedName>
  </definedNames>
  <calcPr calcId="152511"/>
</workbook>
</file>

<file path=xl/calcChain.xml><?xml version="1.0" encoding="utf-8"?>
<calcChain xmlns="http://schemas.openxmlformats.org/spreadsheetml/2006/main">
  <c r="B27" i="3" l="1"/>
  <c r="B26" i="3"/>
  <c r="B22" i="3"/>
  <c r="B21" i="3"/>
  <c r="B28" i="3" s="1"/>
  <c r="J30" i="2"/>
  <c r="F30" i="2"/>
  <c r="C30" i="2"/>
  <c r="F29" i="2"/>
  <c r="J29" i="2" s="1"/>
  <c r="C29" i="2"/>
  <c r="F28" i="2"/>
  <c r="C28" i="2"/>
  <c r="J28" i="2" s="1"/>
  <c r="F27" i="2"/>
  <c r="J27" i="2" s="1"/>
  <c r="C27" i="2"/>
  <c r="J26" i="2"/>
  <c r="F26" i="2"/>
  <c r="C26" i="2"/>
  <c r="C16" i="2"/>
  <c r="C18" i="2" s="1"/>
  <c r="F15" i="2"/>
  <c r="J15" i="2" s="1"/>
  <c r="J16" i="2" s="1"/>
  <c r="C15" i="2"/>
  <c r="J13" i="2"/>
  <c r="M2" i="2"/>
  <c r="C23" i="2" l="1"/>
  <c r="C20" i="2"/>
  <c r="C31" i="2" s="1"/>
  <c r="C33" i="2" s="1"/>
  <c r="C35" i="2" s="1"/>
  <c r="C25" i="2"/>
  <c r="C21" i="2"/>
  <c r="C22" i="2"/>
  <c r="C24" i="2"/>
  <c r="F16" i="2"/>
  <c r="F18" i="2" s="1"/>
  <c r="C38" i="2" l="1"/>
  <c r="C39" i="2"/>
  <c r="C40" i="2"/>
  <c r="C41" i="2" s="1"/>
  <c r="C37" i="2"/>
  <c r="F24" i="2"/>
  <c r="J24" i="2" s="1"/>
  <c r="F20" i="2"/>
  <c r="F25" i="2"/>
  <c r="J25" i="2" s="1"/>
  <c r="F22" i="2"/>
  <c r="J22" i="2" s="1"/>
  <c r="J18" i="2"/>
  <c r="F23" i="2"/>
  <c r="J23" i="2" s="1"/>
  <c r="F21" i="2"/>
  <c r="J21" i="2" s="1"/>
  <c r="F31" i="2" l="1"/>
  <c r="F33" i="2" s="1"/>
  <c r="F35" i="2" s="1"/>
  <c r="J20" i="2"/>
  <c r="J31" i="2" s="1"/>
  <c r="J33" i="2" s="1"/>
  <c r="F39" i="2" l="1"/>
  <c r="J39" i="2" s="1"/>
  <c r="J35" i="2"/>
  <c r="F40" i="2"/>
  <c r="F37" i="2"/>
  <c r="J37" i="2" s="1"/>
  <c r="F38" i="2"/>
  <c r="J38" i="2" s="1"/>
  <c r="J40" i="2" l="1"/>
  <c r="F41" i="2"/>
  <c r="J41" i="2" s="1"/>
  <c r="H32" i="1" l="1"/>
  <c r="C44" i="1"/>
  <c r="C43" i="1"/>
  <c r="C42" i="1"/>
  <c r="C41" i="1"/>
  <c r="C40" i="1"/>
  <c r="C39" i="1"/>
  <c r="D39" i="1"/>
  <c r="H29" i="1"/>
  <c r="H20" i="1"/>
  <c r="H30" i="1"/>
  <c r="H12" i="1" l="1"/>
  <c r="H34" i="1"/>
  <c r="H33" i="1"/>
  <c r="H31" i="1"/>
  <c r="H21" i="1"/>
  <c r="H22" i="1"/>
  <c r="H23" i="1"/>
  <c r="H24" i="1"/>
  <c r="H25" i="1"/>
  <c r="H13" i="1"/>
  <c r="H14" i="1"/>
  <c r="H15" i="1"/>
  <c r="H16" i="1"/>
  <c r="H11" i="1"/>
  <c r="D40" i="1"/>
  <c r="D41" i="1"/>
  <c r="D42" i="1"/>
  <c r="D43" i="1"/>
  <c r="D44" i="1"/>
  <c r="H35" i="1" l="1"/>
  <c r="H26" i="1"/>
  <c r="H17" i="1"/>
  <c r="H37" i="1" s="1"/>
  <c r="H38" i="1" l="1"/>
  <c r="H39" i="1" s="1"/>
  <c r="H44" i="1" s="1"/>
  <c r="B38" i="1" s="1"/>
</calcChain>
</file>

<file path=xl/sharedStrings.xml><?xml version="1.0" encoding="utf-8"?>
<sst xmlns="http://schemas.openxmlformats.org/spreadsheetml/2006/main" count="229" uniqueCount="119">
  <si>
    <t>Department/Division</t>
  </si>
  <si>
    <t>Date</t>
  </si>
  <si>
    <t>Personnel Costs</t>
  </si>
  <si>
    <t>Unit Cost</t>
  </si>
  <si>
    <t>Jurisdiction</t>
  </si>
  <si>
    <t xml:space="preserve">Total Program Cost </t>
  </si>
  <si>
    <t>Number of Participants</t>
  </si>
  <si>
    <t>*Note:  Rates are those that are in effect at the preparation date of this User Fee Analysis.</t>
  </si>
  <si>
    <t>Productive Hourly Rate</t>
  </si>
  <si>
    <t>Position Title</t>
  </si>
  <si>
    <t>Total Direct Costs</t>
  </si>
  <si>
    <t>District Admin Overhead</t>
  </si>
  <si>
    <t>RIVCO PARKS</t>
  </si>
  <si>
    <t>Difference</t>
  </si>
  <si>
    <t>$</t>
  </si>
  <si>
    <t>%</t>
  </si>
  <si>
    <t>Market Comparison</t>
  </si>
  <si>
    <t>Fee Description</t>
  </si>
  <si>
    <t>Description of Work</t>
  </si>
  <si>
    <t>Total Cost</t>
  </si>
  <si>
    <t>Direct Hours</t>
  </si>
  <si>
    <t>Quantity</t>
  </si>
  <si>
    <t>Direct Materials</t>
  </si>
  <si>
    <t>Description/ Comments:</t>
  </si>
  <si>
    <r>
      <rPr>
        <b/>
        <sz val="14"/>
        <rFont val="Arial"/>
        <family val="2"/>
      </rPr>
      <t>Other Direct Costs</t>
    </r>
    <r>
      <rPr>
        <sz val="12"/>
        <rFont val="Arial"/>
        <family val="2"/>
      </rPr>
      <t xml:space="preserve"> (Equipment use or rental, building use, legal/admin fees, utilities, etc.)</t>
    </r>
  </si>
  <si>
    <t>Fee Calculation Worksheet</t>
  </si>
  <si>
    <t>Participant Cost Analysis</t>
  </si>
  <si>
    <t>User/Requestor</t>
  </si>
  <si>
    <t>Fee</t>
  </si>
  <si>
    <t>RECOMMENDED FEE</t>
  </si>
  <si>
    <t>Program/Activity Subsidy (if any)</t>
  </si>
  <si>
    <t>Item</t>
  </si>
  <si>
    <t>Purpose</t>
  </si>
  <si>
    <t>Total Direct Material Costs</t>
  </si>
  <si>
    <t>Total Direct Labor Costs</t>
  </si>
  <si>
    <t>Total Direct Other Costs</t>
  </si>
  <si>
    <t>REGIONAL PARK AND OPEN-SPACE DISTRICT</t>
  </si>
  <si>
    <t>MKG REV.1/9/2019</t>
  </si>
  <si>
    <t>REGIONAL PARKS &amp; OPEN SPACE DISTRICT</t>
  </si>
  <si>
    <t>FY 2018-19 BUDGET DEVELOPMENT</t>
  </si>
  <si>
    <t>Personnel Cost Estimation Worksheet</t>
  </si>
  <si>
    <r>
      <rPr>
        <u/>
        <sz val="14"/>
        <color rgb="FFC00000"/>
        <rFont val="Calibri"/>
        <family val="2"/>
        <scheme val="minor"/>
      </rPr>
      <t>INSTRUCTIONS</t>
    </r>
    <r>
      <rPr>
        <sz val="14"/>
        <color rgb="FFC00000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
Enter position-specific data in the GREEN CELLS; calculations are automatic</t>
    </r>
  </si>
  <si>
    <t>IMPORTANT: This worksheet is to be used as a guide for estimating annual personnel costs for FY18-19 ONLY.
All rates are subject to change, actual costs may vary.</t>
  </si>
  <si>
    <t>WHAT'S INCLUDED IN THE RATE?</t>
  </si>
  <si>
    <t>~ See Job Descriptions at www.rc-hr.com for Hourly Pay Rate ranges ~</t>
  </si>
  <si>
    <t>RATE TYPE</t>
  </si>
  <si>
    <t>Salary (Hourly pay class/step)</t>
  </si>
  <si>
    <t>Benefits</t>
  </si>
  <si>
    <t>Worked Hours</t>
  </si>
  <si>
    <t>Vacation Hours</t>
  </si>
  <si>
    <t>Sick Hours</t>
  </si>
  <si>
    <t>Holiday Hours</t>
  </si>
  <si>
    <t>Administrative Overhead</t>
  </si>
  <si>
    <t>Uniform Allowance</t>
  </si>
  <si>
    <t>Cellphone</t>
  </si>
  <si>
    <t>PSEC Radio</t>
  </si>
  <si>
    <t>P-card annual fee</t>
  </si>
  <si>
    <t>Training &amp; Safety</t>
  </si>
  <si>
    <t>Payroll Services</t>
  </si>
  <si>
    <t>HR Services</t>
  </si>
  <si>
    <t>[JOB TITLE #1]</t>
  </si>
  <si>
    <t>[JOB TITLE #2]</t>
  </si>
  <si>
    <t>DIFFERENCE</t>
  </si>
  <si>
    <t>Type</t>
  </si>
  <si>
    <t>PKGen</t>
  </si>
  <si>
    <t>CalPERS Tier</t>
  </si>
  <si>
    <t>Tier1(hired before Aug2012)</t>
  </si>
  <si>
    <t>Tier3(hired since Jan2013)</t>
  </si>
  <si>
    <t>Hourly Pay Rate</t>
  </si>
  <si>
    <t>Change in Hourly Pay Rate</t>
  </si>
  <si>
    <t>% hours worked</t>
  </si>
  <si>
    <t>Burdened Hourly Rate</t>
  </si>
  <si>
    <t>X</t>
  </si>
  <si>
    <t>Worked Annual Hours</t>
  </si>
  <si>
    <t>Change in Worked Annual Hours</t>
  </si>
  <si>
    <t>Average hours per Pay Period</t>
  </si>
  <si>
    <t>Change in Average hours per Pay Period</t>
  </si>
  <si>
    <t>Productive Hourly Rate+OH</t>
  </si>
  <si>
    <t>COST PER PAY PERIOD</t>
  </si>
  <si>
    <t>CHANGE IN COST PER PAY PERIOD</t>
  </si>
  <si>
    <t>Productive+OH+Misc Costs</t>
  </si>
  <si>
    <t>Pay Period Salary</t>
  </si>
  <si>
    <t>Change in Pay Period Salary</t>
  </si>
  <si>
    <t>Billable Hourly Rate</t>
  </si>
  <si>
    <t>Unemployment</t>
  </si>
  <si>
    <t>Social Security</t>
  </si>
  <si>
    <t>Medicare</t>
  </si>
  <si>
    <t>Employer PERS</t>
  </si>
  <si>
    <t>LT Disability</t>
  </si>
  <si>
    <t>ST Disability</t>
  </si>
  <si>
    <t>Flex</t>
  </si>
  <si>
    <t>Life</t>
  </si>
  <si>
    <t>Optical</t>
  </si>
  <si>
    <t>Pension &amp; Training</t>
  </si>
  <si>
    <t>401A</t>
  </si>
  <si>
    <t>Total Benefits</t>
  </si>
  <si>
    <t>Change in Total Benefits</t>
  </si>
  <si>
    <t>Total cost per pay period</t>
  </si>
  <si>
    <t>Change in Total Cost per pay period</t>
  </si>
  <si>
    <t>Total Annual Cost</t>
  </si>
  <si>
    <t>Change in Annual Cost</t>
  </si>
  <si>
    <t>Change in Burdened Hourly Rate</t>
  </si>
  <si>
    <t>Change in Productive Hourly Rate</t>
  </si>
  <si>
    <t>Change in Productive Hourly Rate+OH</t>
  </si>
  <si>
    <t>Change in Productive+OH+Misc Costs</t>
  </si>
  <si>
    <t>Change in Billable Hourly Rate</t>
  </si>
  <si>
    <t>General</t>
  </si>
  <si>
    <t>Seasonal</t>
  </si>
  <si>
    <t>Supervisor</t>
  </si>
  <si>
    <t>Management</t>
  </si>
  <si>
    <t>Unrep</t>
  </si>
  <si>
    <t>COST</t>
  </si>
  <si>
    <t>PKSeas</t>
  </si>
  <si>
    <t>PKSupv</t>
  </si>
  <si>
    <t>PKMgr</t>
  </si>
  <si>
    <t>UNRep</t>
  </si>
  <si>
    <t>Tier2(hired Aug-Dec2012)</t>
  </si>
  <si>
    <t>COLA</t>
  </si>
  <si>
    <t>Misc. Annual Direct Employee Costs: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</si>
</sst>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%;[Red]\(0.00%\)"/>
    <numFmt numFmtId="166" formatCode="_(* #,##0_);_(* \(#,##0\);_(* &quot;-&quot;??_);_(@_)"/>
    <numFmt numFmtId="167" formatCode="&quot;$&quot;#,##0.00"/>
    <numFmt numFmtId="168" formatCode="_(&quot;$&quot;* #,##0_);_(&quot;$&quot;* \(#,##0\);_(&quot;$&quot;* &quot;-&quot;??_);_(@_)"/>
  </numFmts>
  <fonts count="46" x14ac:knownFonts="1">
    <font>
      <sz val="12"/>
      <name val="Helv"/>
    </font>
    <font>
      <sz val="11"/>
      <color theme="1"/>
      <name val="Calibri"/>
      <family val="2"/>
      <scheme val="minor"/>
    </font>
    <font>
      <sz val="10"/>
      <name val="MS Sans Serif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8"/>
      <name val="Arial"/>
      <family val="2"/>
    </font>
    <font>
      <sz val="12"/>
      <name val="Helv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color theme="0" tint="-0.249977111117893"/>
      <name val="Arial"/>
      <family val="2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1"/>
      <color theme="1"/>
      <name val="Arial"/>
      <family val="2"/>
    </font>
    <font>
      <sz val="14"/>
      <color theme="1"/>
      <name val="Calibri"/>
      <family val="2"/>
      <scheme val="minor"/>
    </font>
    <font>
      <u/>
      <sz val="14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b/>
      <sz val="18"/>
      <color theme="6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2"/>
      <color theme="6" tint="-0.499984740745262"/>
      <name val="Calibri"/>
      <family val="2"/>
      <scheme val="minor"/>
    </font>
    <font>
      <i/>
      <sz val="12"/>
      <color theme="6" tint="-0.49998474074526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2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/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thin">
        <color indexed="8"/>
      </left>
      <right style="thin">
        <color indexed="8"/>
      </right>
      <top/>
      <bottom style="dotted">
        <color indexed="64"/>
      </bottom>
      <diagonal/>
    </border>
    <border>
      <left style="medium">
        <color indexed="8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medium">
        <color indexed="8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64"/>
      </bottom>
      <diagonal/>
    </border>
    <border>
      <left/>
      <right/>
      <top style="dotted">
        <color indexed="12"/>
      </top>
      <bottom style="dotted">
        <color indexed="8"/>
      </bottom>
      <diagonal/>
    </border>
    <border>
      <left/>
      <right/>
      <top style="dotted">
        <color indexed="8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dotted">
        <color indexed="8"/>
      </top>
      <bottom style="medium">
        <color indexed="64"/>
      </bottom>
      <diagonal/>
    </border>
    <border>
      <left/>
      <right style="thin">
        <color indexed="8"/>
      </right>
      <top style="dotted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8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dotted">
        <color indexed="8"/>
      </bottom>
      <diagonal/>
    </border>
    <border>
      <left style="thin">
        <color indexed="8"/>
      </left>
      <right style="medium">
        <color indexed="64"/>
      </right>
      <top style="dotted">
        <color indexed="64"/>
      </top>
      <bottom style="dotted">
        <color indexed="8"/>
      </bottom>
      <diagonal/>
    </border>
    <border>
      <left style="medium">
        <color indexed="64"/>
      </left>
      <right style="thin">
        <color indexed="8"/>
      </right>
      <top style="dotted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dotted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medium">
        <color indexed="64"/>
      </right>
      <top/>
      <bottom style="dotted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dotted">
        <color indexed="8"/>
      </bottom>
      <diagonal/>
    </border>
    <border>
      <left/>
      <right/>
      <top style="medium">
        <color indexed="64"/>
      </top>
      <bottom style="dotted">
        <color indexed="8"/>
      </bottom>
      <diagonal/>
    </border>
    <border>
      <left/>
      <right style="thin">
        <color indexed="8"/>
      </right>
      <top style="medium">
        <color indexed="64"/>
      </top>
      <bottom style="dotted">
        <color indexed="8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thin">
        <color indexed="64"/>
      </top>
      <bottom style="dotted">
        <color indexed="8"/>
      </bottom>
      <diagonal/>
    </border>
    <border>
      <left/>
      <right/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thin">
        <color indexed="64"/>
      </top>
      <bottom style="dotted">
        <color indexed="8"/>
      </bottom>
      <diagonal/>
    </border>
    <border>
      <left/>
      <right style="thin">
        <color indexed="64"/>
      </right>
      <top style="dotted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theme="0" tint="-0.24994659260841701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theme="0" tint="-0.2499465926084170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theme="0" tint="-0.24994659260841701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tted">
        <color theme="0" tint="-0.24994659260841701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 style="dotted">
        <color theme="0" tint="-0.24994659260841701"/>
      </left>
      <right style="dotted">
        <color theme="0" tint="-0.2499465926084170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164" fontId="0" fillId="0" borderId="0"/>
    <xf numFmtId="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6">
    <xf numFmtId="164" fontId="0" fillId="0" borderId="0" xfId="0"/>
    <xf numFmtId="164" fontId="3" fillId="0" borderId="0" xfId="0" applyFont="1" applyAlignment="1" applyProtection="1">
      <alignment vertical="center"/>
    </xf>
    <xf numFmtId="164" fontId="9" fillId="0" borderId="0" xfId="0" applyFont="1" applyBorder="1" applyAlignment="1" applyProtection="1">
      <alignment horizontal="left"/>
    </xf>
    <xf numFmtId="164" fontId="3" fillId="0" borderId="0" xfId="0" applyFont="1" applyBorder="1" applyAlignment="1" applyProtection="1">
      <alignment vertical="center"/>
    </xf>
    <xf numFmtId="164" fontId="10" fillId="0" borderId="0" xfId="0" applyFont="1" applyBorder="1" applyAlignment="1" applyProtection="1">
      <alignment vertical="center"/>
    </xf>
    <xf numFmtId="164" fontId="8" fillId="0" borderId="0" xfId="0" applyFont="1" applyBorder="1" applyAlignment="1" applyProtection="1">
      <alignment vertical="center"/>
    </xf>
    <xf numFmtId="164" fontId="3" fillId="0" borderId="0" xfId="0" applyFont="1" applyBorder="1" applyAlignment="1" applyProtection="1">
      <alignment horizontal="right" vertical="center"/>
    </xf>
    <xf numFmtId="164" fontId="3" fillId="0" borderId="0" xfId="0" applyFont="1" applyBorder="1" applyAlignment="1" applyProtection="1">
      <alignment horizontal="center" vertical="center"/>
    </xf>
    <xf numFmtId="164" fontId="10" fillId="0" borderId="0" xfId="0" applyFont="1" applyBorder="1" applyAlignment="1" applyProtection="1">
      <alignment horizontal="center" vertical="center"/>
    </xf>
    <xf numFmtId="164" fontId="3" fillId="0" borderId="0" xfId="0" applyFont="1" applyAlignment="1" applyProtection="1">
      <alignment horizontal="center" vertical="center"/>
    </xf>
    <xf numFmtId="39" fontId="10" fillId="0" borderId="0" xfId="0" applyNumberFormat="1" applyFont="1" applyBorder="1" applyAlignment="1" applyProtection="1">
      <alignment horizontal="center" vertical="center"/>
    </xf>
    <xf numFmtId="39" fontId="8" fillId="0" borderId="0" xfId="0" applyNumberFormat="1" applyFont="1" applyBorder="1" applyAlignment="1" applyProtection="1">
      <alignment horizontal="center" vertical="center"/>
    </xf>
    <xf numFmtId="164" fontId="4" fillId="0" borderId="0" xfId="0" applyFont="1" applyBorder="1" applyAlignment="1" applyProtection="1">
      <alignment horizontal="right" vertical="center"/>
    </xf>
    <xf numFmtId="164" fontId="13" fillId="0" borderId="0" xfId="0" applyFont="1" applyBorder="1" applyAlignment="1" applyProtection="1">
      <alignment horizontal="right" vertical="center"/>
    </xf>
    <xf numFmtId="164" fontId="14" fillId="0" borderId="0" xfId="0" applyFont="1" applyBorder="1" applyAlignment="1" applyProtection="1">
      <alignment horizontal="right" vertical="center"/>
    </xf>
    <xf numFmtId="164" fontId="5" fillId="0" borderId="0" xfId="0" applyFont="1" applyBorder="1" applyAlignment="1" applyProtection="1">
      <alignment horizontal="right" vertical="center"/>
    </xf>
    <xf numFmtId="164" fontId="4" fillId="0" borderId="28" xfId="0" applyFont="1" applyBorder="1" applyAlignment="1" applyProtection="1">
      <alignment horizontal="center" vertical="center"/>
    </xf>
    <xf numFmtId="14" fontId="3" fillId="3" borderId="33" xfId="0" applyNumberFormat="1" applyFont="1" applyFill="1" applyBorder="1" applyAlignment="1" applyProtection="1">
      <alignment horizontal="center" vertical="center"/>
      <protection locked="0"/>
    </xf>
    <xf numFmtId="164" fontId="3" fillId="0" borderId="37" xfId="0" applyFont="1" applyBorder="1" applyAlignment="1" applyProtection="1">
      <alignment horizontal="left" vertical="center"/>
    </xf>
    <xf numFmtId="164" fontId="3" fillId="0" borderId="41" xfId="0" applyFont="1" applyBorder="1" applyAlignment="1" applyProtection="1">
      <alignment horizontal="center" vertical="center" wrapText="1"/>
    </xf>
    <xf numFmtId="164" fontId="17" fillId="3" borderId="21" xfId="0" applyFont="1" applyFill="1" applyBorder="1" applyAlignment="1" applyProtection="1">
      <alignment vertical="center"/>
      <protection locked="0"/>
    </xf>
    <xf numFmtId="2" fontId="17" fillId="3" borderId="11" xfId="0" applyNumberFormat="1" applyFont="1" applyFill="1" applyBorder="1" applyAlignment="1" applyProtection="1">
      <alignment horizontal="center" vertical="center"/>
      <protection locked="0"/>
    </xf>
    <xf numFmtId="164" fontId="17" fillId="3" borderId="44" xfId="0" applyFont="1" applyFill="1" applyBorder="1" applyAlignment="1" applyProtection="1">
      <alignment horizontal="left" vertical="center"/>
      <protection locked="0"/>
    </xf>
    <xf numFmtId="2" fontId="17" fillId="3" borderId="4" xfId="0" applyNumberFormat="1" applyFont="1" applyFill="1" applyBorder="1" applyAlignment="1" applyProtection="1">
      <alignment horizontal="center" vertical="center"/>
      <protection locked="0"/>
    </xf>
    <xf numFmtId="164" fontId="17" fillId="3" borderId="46" xfId="0" applyFont="1" applyFill="1" applyBorder="1" applyAlignment="1" applyProtection="1">
      <alignment horizontal="left" vertical="center"/>
      <protection locked="0"/>
    </xf>
    <xf numFmtId="2" fontId="17" fillId="3" borderId="3" xfId="0" applyNumberFormat="1" applyFont="1" applyFill="1" applyBorder="1" applyAlignment="1" applyProtection="1">
      <alignment horizontal="center" vertical="center"/>
      <protection locked="0"/>
    </xf>
    <xf numFmtId="164" fontId="3" fillId="0" borderId="39" xfId="0" applyFont="1" applyBorder="1" applyAlignment="1" applyProtection="1">
      <alignment horizontal="center" vertical="center" wrapText="1"/>
    </xf>
    <xf numFmtId="164" fontId="3" fillId="0" borderId="42" xfId="0" applyFont="1" applyBorder="1" applyAlignment="1" applyProtection="1">
      <alignment horizontal="center" vertical="center" wrapText="1"/>
    </xf>
    <xf numFmtId="7" fontId="17" fillId="3" borderId="7" xfId="0" applyNumberFormat="1" applyFont="1" applyFill="1" applyBorder="1" applyAlignment="1" applyProtection="1">
      <alignment horizontal="center" vertical="center"/>
      <protection locked="0"/>
    </xf>
    <xf numFmtId="2" fontId="17" fillId="3" borderId="16" xfId="0" applyNumberFormat="1" applyFont="1" applyFill="1" applyBorder="1" applyAlignment="1" applyProtection="1">
      <alignment horizontal="center" vertical="center"/>
      <protection locked="0"/>
    </xf>
    <xf numFmtId="2" fontId="17" fillId="3" borderId="17" xfId="0" applyNumberFormat="1" applyFont="1" applyFill="1" applyBorder="1" applyAlignment="1" applyProtection="1">
      <alignment horizontal="center" vertical="center"/>
      <protection locked="0"/>
    </xf>
    <xf numFmtId="2" fontId="17" fillId="3" borderId="8" xfId="0" applyNumberFormat="1" applyFont="1" applyFill="1" applyBorder="1" applyAlignment="1" applyProtection="1">
      <alignment horizontal="center" vertical="center"/>
      <protection locked="0"/>
    </xf>
    <xf numFmtId="7" fontId="17" fillId="3" borderId="50" xfId="0" applyNumberFormat="1" applyFont="1" applyFill="1" applyBorder="1" applyAlignment="1" applyProtection="1">
      <alignment horizontal="center" vertical="center"/>
      <protection locked="0"/>
    </xf>
    <xf numFmtId="2" fontId="17" fillId="3" borderId="51" xfId="0" applyNumberFormat="1" applyFont="1" applyFill="1" applyBorder="1" applyAlignment="1" applyProtection="1">
      <alignment horizontal="center" vertical="center"/>
      <protection locked="0"/>
    </xf>
    <xf numFmtId="8" fontId="17" fillId="3" borderId="22" xfId="1" applyFont="1" applyFill="1" applyBorder="1" applyAlignment="1" applyProtection="1">
      <alignment horizontal="center" vertical="center"/>
      <protection locked="0"/>
    </xf>
    <xf numFmtId="2" fontId="17" fillId="3" borderId="22" xfId="0" applyNumberFormat="1" applyFont="1" applyFill="1" applyBorder="1" applyAlignment="1" applyProtection="1">
      <alignment horizontal="center" vertical="center"/>
      <protection locked="0"/>
    </xf>
    <xf numFmtId="8" fontId="17" fillId="3" borderId="9" xfId="1" applyFont="1" applyFill="1" applyBorder="1" applyAlignment="1" applyProtection="1">
      <alignment horizontal="center" vertical="center"/>
      <protection locked="0"/>
    </xf>
    <xf numFmtId="2" fontId="17" fillId="3" borderId="9" xfId="0" applyNumberFormat="1" applyFont="1" applyFill="1" applyBorder="1" applyAlignment="1" applyProtection="1">
      <alignment horizontal="center" vertical="center"/>
      <protection locked="0"/>
    </xf>
    <xf numFmtId="8" fontId="17" fillId="3" borderId="10" xfId="1" applyFont="1" applyFill="1" applyBorder="1" applyAlignment="1" applyProtection="1">
      <alignment horizontal="center" vertical="center"/>
      <protection locked="0"/>
    </xf>
    <xf numFmtId="2" fontId="17" fillId="3" borderId="10" xfId="0" applyNumberFormat="1" applyFont="1" applyFill="1" applyBorder="1" applyAlignment="1" applyProtection="1">
      <alignment horizontal="center" vertical="center"/>
      <protection locked="0"/>
    </xf>
    <xf numFmtId="164" fontId="3" fillId="0" borderId="52" xfId="0" applyFont="1" applyBorder="1" applyAlignment="1" applyProtection="1">
      <alignment horizontal="center" vertical="center"/>
    </xf>
    <xf numFmtId="164" fontId="3" fillId="0" borderId="34" xfId="0" applyFont="1" applyBorder="1" applyAlignment="1" applyProtection="1">
      <alignment horizontal="center" vertical="center"/>
    </xf>
    <xf numFmtId="6" fontId="17" fillId="0" borderId="43" xfId="0" applyNumberFormat="1" applyFont="1" applyBorder="1" applyAlignment="1" applyProtection="1">
      <alignment horizontal="center" vertical="center"/>
    </xf>
    <xf numFmtId="6" fontId="17" fillId="0" borderId="45" xfId="0" applyNumberFormat="1" applyFont="1" applyBorder="1" applyAlignment="1" applyProtection="1">
      <alignment horizontal="center" vertical="center"/>
    </xf>
    <xf numFmtId="6" fontId="17" fillId="0" borderId="33" xfId="0" applyNumberFormat="1" applyFont="1" applyBorder="1" applyAlignment="1" applyProtection="1">
      <alignment horizontal="center" vertical="center"/>
    </xf>
    <xf numFmtId="6" fontId="10" fillId="0" borderId="0" xfId="0" applyNumberFormat="1" applyFont="1" applyBorder="1" applyAlignment="1" applyProtection="1">
      <alignment horizontal="center" vertical="center"/>
    </xf>
    <xf numFmtId="6" fontId="3" fillId="0" borderId="53" xfId="0" applyNumberFormat="1" applyFont="1" applyBorder="1" applyAlignment="1" applyProtection="1">
      <alignment horizontal="center" vertical="center"/>
    </xf>
    <xf numFmtId="6" fontId="17" fillId="0" borderId="55" xfId="0" applyNumberFormat="1" applyFont="1" applyBorder="1" applyAlignment="1" applyProtection="1">
      <alignment horizontal="center" vertical="center"/>
    </xf>
    <xf numFmtId="6" fontId="17" fillId="0" borderId="56" xfId="0" applyNumberFormat="1" applyFont="1" applyBorder="1" applyAlignment="1" applyProtection="1">
      <alignment horizontal="center" vertical="center"/>
    </xf>
    <xf numFmtId="6" fontId="17" fillId="0" borderId="57" xfId="0" applyNumberFormat="1" applyFont="1" applyBorder="1" applyAlignment="1" applyProtection="1">
      <alignment horizontal="center" vertical="center"/>
    </xf>
    <xf numFmtId="6" fontId="11" fillId="0" borderId="0" xfId="0" applyNumberFormat="1" applyFont="1" applyBorder="1" applyAlignment="1" applyProtection="1">
      <alignment horizontal="center" vertical="center"/>
    </xf>
    <xf numFmtId="164" fontId="14" fillId="0" borderId="0" xfId="0" applyFont="1" applyBorder="1" applyAlignment="1" applyProtection="1">
      <alignment horizontal="left" vertical="center"/>
    </xf>
    <xf numFmtId="165" fontId="10" fillId="0" borderId="0" xfId="0" applyNumberFormat="1" applyFont="1" applyBorder="1" applyAlignment="1" applyProtection="1">
      <alignment horizontal="center" vertical="center"/>
    </xf>
    <xf numFmtId="164" fontId="18" fillId="0" borderId="5" xfId="0" applyFont="1" applyBorder="1" applyAlignment="1" applyProtection="1">
      <alignment horizontal="left" vertical="center"/>
    </xf>
    <xf numFmtId="164" fontId="17" fillId="3" borderId="13" xfId="0" applyFont="1" applyFill="1" applyBorder="1" applyAlignment="1" applyProtection="1">
      <alignment horizontal="left" vertical="center"/>
      <protection locked="0"/>
    </xf>
    <xf numFmtId="164" fontId="17" fillId="3" borderId="14" xfId="0" applyFont="1" applyFill="1" applyBorder="1" applyAlignment="1" applyProtection="1">
      <alignment horizontal="left" vertical="center"/>
      <protection locked="0"/>
    </xf>
    <xf numFmtId="166" fontId="17" fillId="0" borderId="60" xfId="3" applyNumberFormat="1" applyFont="1" applyBorder="1" applyAlignment="1" applyProtection="1">
      <alignment horizontal="center" vertical="center"/>
    </xf>
    <xf numFmtId="9" fontId="17" fillId="0" borderId="61" xfId="2" applyFont="1" applyBorder="1" applyAlignment="1" applyProtection="1">
      <alignment horizontal="center" vertical="center"/>
    </xf>
    <xf numFmtId="166" fontId="17" fillId="0" borderId="62" xfId="3" applyNumberFormat="1" applyFont="1" applyBorder="1" applyAlignment="1" applyProtection="1">
      <alignment horizontal="center" vertical="center"/>
    </xf>
    <xf numFmtId="9" fontId="17" fillId="0" borderId="63" xfId="2" applyFont="1" applyBorder="1" applyAlignment="1" applyProtection="1">
      <alignment horizontal="center" vertical="center"/>
    </xf>
    <xf numFmtId="164" fontId="4" fillId="0" borderId="64" xfId="0" applyFont="1" applyBorder="1" applyAlignment="1" applyProtection="1">
      <alignment horizontal="center" vertical="center"/>
    </xf>
    <xf numFmtId="6" fontId="4" fillId="0" borderId="0" xfId="1" applyNumberFormat="1" applyFont="1" applyBorder="1" applyAlignment="1" applyProtection="1">
      <alignment horizontal="center" vertical="center"/>
    </xf>
    <xf numFmtId="164" fontId="7" fillId="0" borderId="0" xfId="0" applyFont="1" applyBorder="1" applyAlignment="1" applyProtection="1">
      <alignment vertical="center"/>
    </xf>
    <xf numFmtId="164" fontId="4" fillId="0" borderId="0" xfId="0" applyFont="1" applyBorder="1" applyAlignment="1" applyProtection="1">
      <alignment horizontal="left" vertical="center"/>
    </xf>
    <xf numFmtId="164" fontId="5" fillId="0" borderId="0" xfId="0" applyFont="1" applyBorder="1" applyAlignment="1" applyProtection="1">
      <alignment horizontal="left"/>
    </xf>
    <xf numFmtId="164" fontId="4" fillId="0" borderId="0" xfId="0" applyFont="1" applyBorder="1" applyAlignment="1" applyProtection="1">
      <alignment horizontal="left"/>
    </xf>
    <xf numFmtId="164" fontId="4" fillId="0" borderId="65" xfId="0" applyFont="1" applyBorder="1" applyAlignment="1" applyProtection="1">
      <alignment horizontal="center" vertical="center" wrapText="1"/>
    </xf>
    <xf numFmtId="5" fontId="18" fillId="0" borderId="59" xfId="0" applyNumberFormat="1" applyFont="1" applyBorder="1" applyAlignment="1" applyProtection="1">
      <alignment horizontal="center" vertical="center"/>
    </xf>
    <xf numFmtId="5" fontId="17" fillId="3" borderId="18" xfId="1" applyNumberFormat="1" applyFont="1" applyFill="1" applyBorder="1" applyAlignment="1" applyProtection="1">
      <alignment horizontal="center" vertical="center"/>
      <protection locked="0"/>
    </xf>
    <xf numFmtId="5" fontId="17" fillId="3" borderId="19" xfId="1" applyNumberFormat="1" applyFont="1" applyFill="1" applyBorder="1" applyAlignment="1" applyProtection="1">
      <alignment horizontal="center" vertical="center"/>
      <protection locked="0"/>
    </xf>
    <xf numFmtId="166" fontId="17" fillId="0" borderId="66" xfId="3" applyNumberFormat="1" applyFont="1" applyBorder="1" applyAlignment="1" applyProtection="1">
      <alignment horizontal="center" vertical="center"/>
    </xf>
    <xf numFmtId="9" fontId="17" fillId="0" borderId="67" xfId="2" applyFont="1" applyBorder="1" applyAlignment="1" applyProtection="1">
      <alignment horizontal="center" vertical="center"/>
    </xf>
    <xf numFmtId="164" fontId="15" fillId="0" borderId="68" xfId="0" applyFont="1" applyBorder="1" applyAlignment="1" applyProtection="1">
      <alignment horizontal="center" vertical="center"/>
    </xf>
    <xf numFmtId="164" fontId="15" fillId="0" borderId="69" xfId="0" applyFont="1" applyBorder="1" applyAlignment="1" applyProtection="1">
      <alignment horizontal="center" vertical="center"/>
    </xf>
    <xf numFmtId="164" fontId="17" fillId="0" borderId="0" xfId="0" applyFont="1" applyBorder="1" applyAlignment="1" applyProtection="1">
      <alignment horizontal="right" vertical="center"/>
    </xf>
    <xf numFmtId="6" fontId="3" fillId="0" borderId="0" xfId="1" applyNumberFormat="1" applyFont="1" applyBorder="1" applyAlignment="1" applyProtection="1">
      <alignment horizontal="center" vertical="center"/>
    </xf>
    <xf numFmtId="6" fontId="3" fillId="0" borderId="1" xfId="1" applyNumberFormat="1" applyFont="1" applyBorder="1" applyAlignment="1" applyProtection="1">
      <alignment horizontal="center" vertical="center"/>
    </xf>
    <xf numFmtId="164" fontId="6" fillId="0" borderId="0" xfId="0" applyFont="1" applyAlignment="1" applyProtection="1">
      <alignment vertical="center"/>
    </xf>
    <xf numFmtId="2" fontId="3" fillId="3" borderId="0" xfId="0" applyNumberFormat="1" applyFont="1" applyFill="1" applyBorder="1" applyAlignment="1" applyProtection="1">
      <alignment horizontal="center" vertical="center"/>
      <protection locked="0"/>
    </xf>
    <xf numFmtId="6" fontId="3" fillId="3" borderId="0" xfId="1" applyNumberFormat="1" applyFont="1" applyFill="1" applyBorder="1" applyAlignment="1" applyProtection="1">
      <alignment horizontal="center" vertical="center"/>
      <protection locked="0"/>
    </xf>
    <xf numFmtId="6" fontId="5" fillId="2" borderId="23" xfId="1" applyNumberFormat="1" applyFont="1" applyFill="1" applyBorder="1" applyAlignment="1" applyProtection="1">
      <alignment horizontal="center" vertical="center"/>
    </xf>
    <xf numFmtId="6" fontId="13" fillId="0" borderId="0" xfId="1" applyNumberFormat="1" applyFont="1" applyBorder="1" applyAlignment="1" applyProtection="1">
      <alignment horizontal="center" vertical="center"/>
    </xf>
    <xf numFmtId="7" fontId="17" fillId="3" borderId="73" xfId="0" applyNumberFormat="1" applyFont="1" applyFill="1" applyBorder="1" applyAlignment="1" applyProtection="1">
      <alignment horizontal="center" vertical="center"/>
      <protection locked="0"/>
    </xf>
    <xf numFmtId="6" fontId="17" fillId="0" borderId="74" xfId="0" applyNumberFormat="1" applyFont="1" applyBorder="1" applyAlignment="1" applyProtection="1">
      <alignment horizontal="center" vertical="center"/>
    </xf>
    <xf numFmtId="164" fontId="3" fillId="0" borderId="54" xfId="0" applyFont="1" applyBorder="1" applyAlignment="1" applyProtection="1">
      <alignment horizontal="left" vertical="center"/>
    </xf>
    <xf numFmtId="164" fontId="17" fillId="3" borderId="62" xfId="0" applyFont="1" applyFill="1" applyBorder="1" applyAlignment="1" applyProtection="1">
      <alignment horizontal="left" vertical="center"/>
      <protection locked="0"/>
    </xf>
    <xf numFmtId="6" fontId="14" fillId="0" borderId="2" xfId="0" applyNumberFormat="1" applyFont="1" applyBorder="1" applyAlignment="1" applyProtection="1">
      <alignment horizontal="center" vertical="center"/>
    </xf>
    <xf numFmtId="164" fontId="17" fillId="3" borderId="21" xfId="0" applyFont="1" applyFill="1" applyBorder="1" applyAlignment="1" applyProtection="1">
      <alignment horizontal="left" vertical="center"/>
      <protection locked="0"/>
    </xf>
    <xf numFmtId="7" fontId="16" fillId="3" borderId="12" xfId="0" applyNumberFormat="1" applyFont="1" applyFill="1" applyBorder="1" applyAlignment="1" applyProtection="1">
      <alignment horizontal="center" vertical="center"/>
      <protection locked="0"/>
    </xf>
    <xf numFmtId="7" fontId="16" fillId="3" borderId="15" xfId="0" applyNumberFormat="1" applyFont="1" applyFill="1" applyBorder="1" applyAlignment="1" applyProtection="1">
      <alignment horizontal="center" vertical="center"/>
      <protection locked="0"/>
    </xf>
    <xf numFmtId="10" fontId="4" fillId="3" borderId="0" xfId="2" applyNumberFormat="1" applyFont="1" applyFill="1" applyBorder="1" applyAlignment="1" applyProtection="1">
      <alignment horizontal="center" vertical="center"/>
      <protection locked="0"/>
    </xf>
    <xf numFmtId="164" fontId="11" fillId="0" borderId="0" xfId="0" applyFont="1" applyBorder="1" applyAlignment="1" applyProtection="1">
      <alignment vertical="center"/>
    </xf>
    <xf numFmtId="164" fontId="14" fillId="0" borderId="0" xfId="0" applyFont="1" applyBorder="1" applyAlignment="1" applyProtection="1">
      <alignment vertical="center"/>
    </xf>
    <xf numFmtId="164" fontId="19" fillId="0" borderId="0" xfId="0" applyFont="1" applyAlignment="1" applyProtection="1">
      <alignment horizontal="left" vertical="center"/>
    </xf>
    <xf numFmtId="164" fontId="4" fillId="0" borderId="54" xfId="0" applyFont="1" applyBorder="1" applyAlignment="1" applyProtection="1">
      <alignment horizontal="center" vertical="center" wrapText="1"/>
    </xf>
    <xf numFmtId="164" fontId="4" fillId="0" borderId="58" xfId="0" applyFont="1" applyBorder="1" applyAlignment="1" applyProtection="1">
      <alignment horizontal="center" vertical="center" wrapText="1"/>
    </xf>
    <xf numFmtId="164" fontId="3" fillId="3" borderId="31" xfId="0" applyFont="1" applyFill="1" applyBorder="1" applyAlignment="1" applyProtection="1">
      <alignment horizontal="center" vertical="center" wrapText="1"/>
      <protection locked="0"/>
    </xf>
    <xf numFmtId="164" fontId="3" fillId="3" borderId="32" xfId="0" applyFont="1" applyFill="1" applyBorder="1" applyAlignment="1" applyProtection="1">
      <alignment horizontal="center" vertical="center" wrapText="1"/>
      <protection locked="0"/>
    </xf>
    <xf numFmtId="164" fontId="3" fillId="3" borderId="31" xfId="0" applyFont="1" applyFill="1" applyBorder="1" applyAlignment="1" applyProtection="1">
      <alignment horizontal="center" vertical="center"/>
      <protection locked="0"/>
    </xf>
    <xf numFmtId="164" fontId="3" fillId="3" borderId="20" xfId="0" applyFont="1" applyFill="1" applyBorder="1" applyAlignment="1" applyProtection="1">
      <alignment horizontal="center" vertical="center"/>
      <protection locked="0"/>
    </xf>
    <xf numFmtId="164" fontId="3" fillId="3" borderId="35" xfId="0" applyFont="1" applyFill="1" applyBorder="1" applyAlignment="1" applyProtection="1">
      <alignment horizontal="center" vertical="center"/>
      <protection locked="0"/>
    </xf>
    <xf numFmtId="8" fontId="17" fillId="3" borderId="4" xfId="1" applyFont="1" applyFill="1" applyBorder="1" applyAlignment="1" applyProtection="1">
      <alignment horizontal="center" vertical="center"/>
      <protection locked="0"/>
    </xf>
    <xf numFmtId="8" fontId="17" fillId="3" borderId="6" xfId="1" applyFont="1" applyFill="1" applyBorder="1" applyAlignment="1" applyProtection="1">
      <alignment horizontal="center" vertical="center"/>
      <protection locked="0"/>
    </xf>
    <xf numFmtId="8" fontId="17" fillId="3" borderId="36" xfId="1" applyFont="1" applyFill="1" applyBorder="1" applyAlignment="1" applyProtection="1">
      <alignment horizontal="center" vertical="center"/>
      <protection locked="0"/>
    </xf>
    <xf numFmtId="8" fontId="17" fillId="3" borderId="47" xfId="1" applyFont="1" applyFill="1" applyBorder="1" applyAlignment="1" applyProtection="1">
      <alignment horizontal="center" vertical="center"/>
      <protection locked="0"/>
    </xf>
    <xf numFmtId="8" fontId="17" fillId="3" borderId="19" xfId="1" applyFont="1" applyFill="1" applyBorder="1" applyAlignment="1" applyProtection="1">
      <alignment horizontal="center" vertical="center"/>
      <protection locked="0"/>
    </xf>
    <xf numFmtId="8" fontId="17" fillId="3" borderId="48" xfId="1" applyFont="1" applyFill="1" applyBorder="1" applyAlignment="1" applyProtection="1">
      <alignment horizontal="center" vertical="center"/>
      <protection locked="0"/>
    </xf>
    <xf numFmtId="164" fontId="3" fillId="0" borderId="75" xfId="0" applyFont="1" applyBorder="1" applyAlignment="1" applyProtection="1">
      <alignment horizontal="center" vertical="center"/>
    </xf>
    <xf numFmtId="164" fontId="3" fillId="0" borderId="34" xfId="0" applyFont="1" applyBorder="1" applyAlignment="1" applyProtection="1">
      <alignment horizontal="center" vertical="center"/>
    </xf>
    <xf numFmtId="164" fontId="3" fillId="0" borderId="76" xfId="0" applyFont="1" applyBorder="1" applyAlignment="1" applyProtection="1">
      <alignment horizontal="center" vertical="center"/>
    </xf>
    <xf numFmtId="8" fontId="17" fillId="3" borderId="78" xfId="1" applyFont="1" applyFill="1" applyBorder="1" applyAlignment="1" applyProtection="1">
      <alignment horizontal="left" vertical="center"/>
      <protection locked="0"/>
    </xf>
    <xf numFmtId="8" fontId="17" fillId="3" borderId="79" xfId="1" applyFont="1" applyFill="1" applyBorder="1" applyAlignment="1" applyProtection="1">
      <alignment horizontal="left" vertical="center"/>
      <protection locked="0"/>
    </xf>
    <xf numFmtId="8" fontId="17" fillId="3" borderId="80" xfId="1" applyFont="1" applyFill="1" applyBorder="1" applyAlignment="1" applyProtection="1">
      <alignment horizontal="left" vertical="center"/>
      <protection locked="0"/>
    </xf>
    <xf numFmtId="8" fontId="17" fillId="3" borderId="4" xfId="1" applyFont="1" applyFill="1" applyBorder="1" applyAlignment="1" applyProtection="1">
      <alignment horizontal="left" vertical="center"/>
      <protection locked="0"/>
    </xf>
    <xf numFmtId="8" fontId="17" fillId="3" borderId="6" xfId="1" applyFont="1" applyFill="1" applyBorder="1" applyAlignment="1" applyProtection="1">
      <alignment horizontal="left" vertical="center"/>
      <protection locked="0"/>
    </xf>
    <xf numFmtId="8" fontId="17" fillId="3" borderId="77" xfId="1" applyFont="1" applyFill="1" applyBorder="1" applyAlignment="1" applyProtection="1">
      <alignment horizontal="left" vertical="center"/>
      <protection locked="0"/>
    </xf>
    <xf numFmtId="8" fontId="17" fillId="3" borderId="47" xfId="1" applyFont="1" applyFill="1" applyBorder="1" applyAlignment="1" applyProtection="1">
      <alignment horizontal="left" vertical="center"/>
      <protection locked="0"/>
    </xf>
    <xf numFmtId="8" fontId="17" fillId="3" borderId="19" xfId="1" applyFont="1" applyFill="1" applyBorder="1" applyAlignment="1" applyProtection="1">
      <alignment horizontal="left" vertical="center"/>
      <protection locked="0"/>
    </xf>
    <xf numFmtId="8" fontId="17" fillId="3" borderId="81" xfId="1" applyFont="1" applyFill="1" applyBorder="1" applyAlignment="1" applyProtection="1">
      <alignment horizontal="left" vertical="center"/>
      <protection locked="0"/>
    </xf>
    <xf numFmtId="164" fontId="4" fillId="0" borderId="26" xfId="0" applyFont="1" applyBorder="1" applyAlignment="1" applyProtection="1">
      <alignment horizontal="center" vertical="center"/>
    </xf>
    <xf numFmtId="164" fontId="4" fillId="0" borderId="34" xfId="0" applyFont="1" applyBorder="1" applyAlignment="1" applyProtection="1">
      <alignment horizontal="center" vertical="center"/>
    </xf>
    <xf numFmtId="164" fontId="4" fillId="0" borderId="27" xfId="0" applyFont="1" applyBorder="1" applyAlignment="1" applyProtection="1">
      <alignment horizontal="center" vertical="center"/>
    </xf>
    <xf numFmtId="164" fontId="3" fillId="0" borderId="38" xfId="0" applyFont="1" applyBorder="1" applyAlignment="1" applyProtection="1">
      <alignment horizontal="center" vertical="center"/>
    </xf>
    <xf numFmtId="164" fontId="3" fillId="0" borderId="39" xfId="0" applyFont="1" applyBorder="1" applyAlignment="1" applyProtection="1">
      <alignment horizontal="center" vertical="center"/>
    </xf>
    <xf numFmtId="164" fontId="3" fillId="0" borderId="40" xfId="0" applyFont="1" applyBorder="1" applyAlignment="1" applyProtection="1">
      <alignment horizontal="center" vertical="center"/>
    </xf>
    <xf numFmtId="8" fontId="17" fillId="3" borderId="70" xfId="1" applyFont="1" applyFill="1" applyBorder="1" applyAlignment="1" applyProtection="1">
      <alignment horizontal="center" vertical="center"/>
      <protection locked="0"/>
    </xf>
    <xf numFmtId="8" fontId="17" fillId="3" borderId="71" xfId="1" applyFont="1" applyFill="1" applyBorder="1" applyAlignment="1" applyProtection="1">
      <alignment horizontal="center" vertical="center"/>
      <protection locked="0"/>
    </xf>
    <xf numFmtId="8" fontId="17" fillId="3" borderId="72" xfId="1" applyFont="1" applyFill="1" applyBorder="1" applyAlignment="1" applyProtection="1">
      <alignment horizontal="center" vertical="center"/>
      <protection locked="0"/>
    </xf>
    <xf numFmtId="0" fontId="16" fillId="3" borderId="37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39" xfId="0" applyNumberFormat="1" applyFont="1" applyFill="1" applyBorder="1" applyAlignment="1" applyProtection="1">
      <alignment horizontal="left" vertical="center" wrapText="1"/>
      <protection locked="0"/>
    </xf>
    <xf numFmtId="0" fontId="16" fillId="3" borderId="49" xfId="0" applyNumberFormat="1" applyFont="1" applyFill="1" applyBorder="1" applyAlignment="1" applyProtection="1">
      <alignment horizontal="left" vertical="center" wrapText="1"/>
      <protection locked="0"/>
    </xf>
    <xf numFmtId="164" fontId="4" fillId="0" borderId="24" xfId="0" applyFont="1" applyBorder="1" applyAlignment="1" applyProtection="1">
      <alignment horizontal="center" vertical="center"/>
    </xf>
    <xf numFmtId="164" fontId="4" fillId="0" borderId="25" xfId="0" applyFont="1" applyBorder="1" applyAlignment="1" applyProtection="1">
      <alignment horizontal="center" vertical="center"/>
    </xf>
    <xf numFmtId="164" fontId="3" fillId="3" borderId="29" xfId="0" applyFont="1" applyFill="1" applyBorder="1" applyAlignment="1" applyProtection="1">
      <alignment horizontal="center" vertical="center" wrapText="1"/>
      <protection locked="0"/>
    </xf>
    <xf numFmtId="164" fontId="3" fillId="3" borderId="30" xfId="0" applyFont="1" applyFill="1" applyBorder="1" applyAlignment="1" applyProtection="1">
      <alignment horizontal="center" vertical="center" wrapText="1"/>
      <protection locked="0"/>
    </xf>
    <xf numFmtId="0" fontId="5" fillId="0" borderId="0" xfId="4" applyFont="1" applyFill="1" applyAlignment="1" applyProtection="1">
      <alignment horizontal="left" vertical="center"/>
    </xf>
    <xf numFmtId="0" fontId="1" fillId="0" borderId="0" xfId="4" applyAlignment="1" applyProtection="1">
      <alignment vertical="center"/>
    </xf>
    <xf numFmtId="0" fontId="21" fillId="0" borderId="0" xfId="4" applyFont="1" applyFill="1" applyAlignment="1" applyProtection="1">
      <alignment horizontal="left" vertical="center"/>
    </xf>
    <xf numFmtId="0" fontId="21" fillId="0" borderId="0" xfId="4" applyFont="1" applyFill="1" applyAlignment="1" applyProtection="1">
      <alignment horizontal="left" vertical="center" wrapText="1"/>
    </xf>
    <xf numFmtId="0" fontId="6" fillId="0" borderId="0" xfId="4" applyFont="1" applyFill="1" applyAlignment="1" applyProtection="1">
      <alignment horizontal="left" vertical="center"/>
    </xf>
    <xf numFmtId="0" fontId="22" fillId="0" borderId="0" xfId="4" applyFont="1" applyFill="1" applyAlignment="1" applyProtection="1">
      <alignment horizontal="left" vertical="center"/>
    </xf>
    <xf numFmtId="0" fontId="22" fillId="0" borderId="0" xfId="4" applyFont="1" applyFill="1" applyAlignment="1" applyProtection="1">
      <alignment horizontal="left" vertical="center" wrapText="1"/>
    </xf>
    <xf numFmtId="0" fontId="23" fillId="0" borderId="82" xfId="4" applyFont="1" applyFill="1" applyBorder="1" applyAlignment="1" applyProtection="1">
      <alignment horizontal="left" vertical="center"/>
    </xf>
    <xf numFmtId="0" fontId="6" fillId="0" borderId="82" xfId="4" applyFont="1" applyFill="1" applyBorder="1" applyAlignment="1" applyProtection="1">
      <alignment horizontal="left" vertical="center"/>
    </xf>
    <xf numFmtId="0" fontId="6" fillId="0" borderId="82" xfId="4" applyFont="1" applyFill="1" applyBorder="1" applyAlignment="1" applyProtection="1">
      <alignment horizontal="left" vertical="center" wrapText="1"/>
    </xf>
    <xf numFmtId="0" fontId="1" fillId="0" borderId="82" xfId="4" applyBorder="1" applyAlignment="1" applyProtection="1">
      <alignment vertical="center"/>
    </xf>
    <xf numFmtId="0" fontId="23" fillId="0" borderId="0" xfId="4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/>
    </xf>
    <xf numFmtId="0" fontId="6" fillId="0" borderId="0" xfId="4" applyFont="1" applyFill="1" applyBorder="1" applyAlignment="1" applyProtection="1">
      <alignment horizontal="left" vertical="center" wrapText="1"/>
    </xf>
    <xf numFmtId="0" fontId="1" fillId="0" borderId="0" xfId="4" applyBorder="1" applyAlignment="1" applyProtection="1">
      <alignment vertical="center"/>
    </xf>
    <xf numFmtId="0" fontId="24" fillId="4" borderId="83" xfId="4" applyFont="1" applyFill="1" applyBorder="1" applyAlignment="1" applyProtection="1">
      <alignment horizontal="center" vertical="center" wrapText="1"/>
    </xf>
    <xf numFmtId="0" fontId="24" fillId="4" borderId="84" xfId="4" applyFont="1" applyFill="1" applyBorder="1" applyAlignment="1" applyProtection="1">
      <alignment horizontal="center" vertical="center" wrapText="1"/>
    </xf>
    <xf numFmtId="0" fontId="27" fillId="0" borderId="0" xfId="4" applyFont="1" applyAlignment="1" applyProtection="1">
      <alignment horizontal="center" vertical="center" wrapText="1"/>
    </xf>
    <xf numFmtId="0" fontId="24" fillId="4" borderId="85" xfId="4" applyFont="1" applyFill="1" applyBorder="1" applyAlignment="1" applyProtection="1">
      <alignment horizontal="center" vertical="center" wrapText="1"/>
    </xf>
    <xf numFmtId="0" fontId="24" fillId="4" borderId="86" xfId="4" applyFont="1" applyFill="1" applyBorder="1" applyAlignment="1" applyProtection="1">
      <alignment horizontal="center" vertical="center" wrapText="1"/>
    </xf>
    <xf numFmtId="0" fontId="1" fillId="0" borderId="0" xfId="4" applyFont="1" applyAlignment="1" applyProtection="1">
      <alignment vertical="center"/>
    </xf>
    <xf numFmtId="0" fontId="28" fillId="0" borderId="82" xfId="4" applyFont="1" applyBorder="1" applyAlignment="1" applyProtection="1">
      <alignment vertical="center"/>
    </xf>
    <xf numFmtId="0" fontId="24" fillId="4" borderId="87" xfId="4" applyFont="1" applyFill="1" applyBorder="1" applyAlignment="1" applyProtection="1">
      <alignment horizontal="center" vertical="center" wrapText="1"/>
    </xf>
    <xf numFmtId="0" fontId="24" fillId="4" borderId="88" xfId="4" applyFont="1" applyFill="1" applyBorder="1" applyAlignment="1" applyProtection="1">
      <alignment horizontal="center" vertical="center" wrapText="1"/>
    </xf>
    <xf numFmtId="0" fontId="29" fillId="0" borderId="0" xfId="4" applyFont="1" applyAlignment="1" applyProtection="1">
      <alignment horizontal="center" vertical="center"/>
    </xf>
    <xf numFmtId="0" fontId="29" fillId="0" borderId="89" xfId="4" applyFont="1" applyBorder="1" applyAlignment="1" applyProtection="1">
      <alignment horizontal="center" vertical="center"/>
    </xf>
    <xf numFmtId="0" fontId="1" fillId="0" borderId="89" xfId="4" applyBorder="1" applyAlignment="1" applyProtection="1">
      <alignment horizontal="center" textRotation="90"/>
    </xf>
    <xf numFmtId="0" fontId="1" fillId="0" borderId="90" xfId="4" applyBorder="1" applyAlignment="1" applyProtection="1">
      <alignment horizontal="center" textRotation="90"/>
    </xf>
    <xf numFmtId="0" fontId="1" fillId="0" borderId="91" xfId="4" applyBorder="1" applyAlignment="1" applyProtection="1">
      <alignment horizontal="center" textRotation="90"/>
    </xf>
    <xf numFmtId="0" fontId="1" fillId="0" borderId="92" xfId="4" applyBorder="1" applyAlignment="1" applyProtection="1">
      <alignment horizontal="center" textRotation="90"/>
    </xf>
    <xf numFmtId="0" fontId="29" fillId="0" borderId="93" xfId="4" applyFont="1" applyBorder="1" applyAlignment="1" applyProtection="1">
      <alignment horizontal="center" vertical="center"/>
    </xf>
    <xf numFmtId="0" fontId="1" fillId="0" borderId="93" xfId="4" applyBorder="1" applyAlignment="1" applyProtection="1">
      <alignment horizontal="center" textRotation="90"/>
    </xf>
    <xf numFmtId="0" fontId="1" fillId="0" borderId="0" xfId="4" applyBorder="1" applyAlignment="1" applyProtection="1">
      <alignment horizontal="center" textRotation="90"/>
    </xf>
    <xf numFmtId="0" fontId="1" fillId="0" borderId="94" xfId="4" applyBorder="1" applyAlignment="1" applyProtection="1">
      <alignment horizontal="center" textRotation="90"/>
    </xf>
    <xf numFmtId="0" fontId="1" fillId="0" borderId="95" xfId="4" applyBorder="1" applyAlignment="1" applyProtection="1">
      <alignment horizontal="center" textRotation="90"/>
    </xf>
    <xf numFmtId="0" fontId="30" fillId="5" borderId="37" xfId="4" applyFont="1" applyFill="1" applyBorder="1" applyAlignment="1" applyProtection="1">
      <alignment horizontal="center" vertical="center" wrapText="1"/>
      <protection locked="0"/>
    </xf>
    <xf numFmtId="0" fontId="30" fillId="5" borderId="49" xfId="4" applyFont="1" applyFill="1" applyBorder="1" applyAlignment="1" applyProtection="1">
      <alignment horizontal="center" vertical="center" wrapText="1"/>
      <protection locked="0"/>
    </xf>
    <xf numFmtId="0" fontId="30" fillId="0" borderId="0" xfId="4" applyFont="1" applyAlignment="1" applyProtection="1">
      <alignment vertical="center"/>
    </xf>
    <xf numFmtId="0" fontId="31" fillId="6" borderId="37" xfId="4" applyFont="1" applyFill="1" applyBorder="1" applyAlignment="1" applyProtection="1">
      <alignment horizontal="center" vertical="center" wrapText="1"/>
    </xf>
    <xf numFmtId="0" fontId="31" fillId="6" borderId="39" xfId="4" applyFont="1" applyFill="1" applyBorder="1" applyAlignment="1" applyProtection="1">
      <alignment horizontal="center" vertical="center" wrapText="1"/>
    </xf>
    <xf numFmtId="0" fontId="31" fillId="6" borderId="49" xfId="4" applyFont="1" applyFill="1" applyBorder="1" applyAlignment="1" applyProtection="1">
      <alignment horizontal="center" vertical="center" wrapText="1"/>
    </xf>
    <xf numFmtId="0" fontId="1" fillId="0" borderId="85" xfId="4" applyBorder="1" applyAlignment="1" applyProtection="1">
      <alignment vertical="center"/>
    </xf>
    <xf numFmtId="0" fontId="1" fillId="0" borderId="86" xfId="4" applyBorder="1" applyAlignment="1" applyProtection="1">
      <alignment vertical="center"/>
    </xf>
    <xf numFmtId="0" fontId="1" fillId="6" borderId="85" xfId="4" applyFill="1" applyBorder="1" applyAlignment="1" applyProtection="1">
      <alignment vertical="center"/>
    </xf>
    <xf numFmtId="0" fontId="1" fillId="6" borderId="0" xfId="4" applyFill="1" applyBorder="1" applyAlignment="1" applyProtection="1">
      <alignment vertical="center"/>
    </xf>
    <xf numFmtId="0" fontId="1" fillId="6" borderId="86" xfId="4" applyFill="1" applyBorder="1" applyAlignment="1" applyProtection="1">
      <alignment vertical="center"/>
    </xf>
    <xf numFmtId="0" fontId="20" fillId="0" borderId="85" xfId="4" applyFont="1" applyBorder="1" applyAlignment="1" applyProtection="1">
      <alignment horizontal="right" vertical="center"/>
    </xf>
    <xf numFmtId="0" fontId="1" fillId="5" borderId="96" xfId="4" applyFill="1" applyBorder="1" applyAlignment="1" applyProtection="1">
      <alignment horizontal="center" vertical="center"/>
      <protection locked="0"/>
    </xf>
    <xf numFmtId="0" fontId="20" fillId="6" borderId="85" xfId="4" applyFont="1" applyFill="1" applyBorder="1" applyAlignment="1" applyProtection="1">
      <alignment horizontal="right" vertical="center"/>
    </xf>
    <xf numFmtId="0" fontId="20" fillId="6" borderId="0" xfId="4" applyFont="1" applyFill="1" applyBorder="1" applyAlignment="1" applyProtection="1">
      <alignment horizontal="right" vertical="center"/>
    </xf>
    <xf numFmtId="0" fontId="1" fillId="6" borderId="86" xfId="4" applyFill="1" applyBorder="1" applyAlignment="1" applyProtection="1">
      <alignment horizontal="center" vertical="center"/>
    </xf>
    <xf numFmtId="0" fontId="32" fillId="5" borderId="96" xfId="4" applyFont="1" applyFill="1" applyBorder="1" applyAlignment="1" applyProtection="1">
      <alignment horizontal="center" vertical="center"/>
      <protection locked="0"/>
    </xf>
    <xf numFmtId="0" fontId="33" fillId="6" borderId="0" xfId="4" applyFont="1" applyFill="1" applyBorder="1" applyAlignment="1" applyProtection="1">
      <alignment horizontal="right" vertical="center"/>
    </xf>
    <xf numFmtId="167" fontId="0" fillId="5" borderId="96" xfId="5" applyNumberFormat="1" applyFont="1" applyFill="1" applyBorder="1" applyAlignment="1" applyProtection="1">
      <alignment horizontal="center" vertical="center"/>
      <protection locked="0"/>
    </xf>
    <xf numFmtId="167" fontId="0" fillId="6" borderId="96" xfId="5" applyNumberFormat="1" applyFont="1" applyFill="1" applyBorder="1" applyAlignment="1" applyProtection="1">
      <alignment horizontal="center" vertical="center"/>
    </xf>
    <xf numFmtId="0" fontId="29" fillId="0" borderId="97" xfId="4" applyFont="1" applyBorder="1" applyAlignment="1" applyProtection="1">
      <alignment horizontal="center" vertical="center"/>
    </xf>
    <xf numFmtId="0" fontId="1" fillId="0" borderId="98" xfId="4" applyBorder="1" applyAlignment="1" applyProtection="1">
      <alignment horizontal="center" textRotation="90"/>
    </xf>
    <xf numFmtId="0" fontId="1" fillId="0" borderId="99" xfId="4" applyBorder="1" applyAlignment="1" applyProtection="1">
      <alignment horizontal="center" textRotation="90"/>
    </xf>
    <xf numFmtId="0" fontId="1" fillId="0" borderId="100" xfId="4" applyBorder="1" applyAlignment="1" applyProtection="1">
      <alignment horizontal="center" textRotation="90"/>
    </xf>
    <xf numFmtId="0" fontId="1" fillId="0" borderId="101" xfId="4" applyBorder="1" applyAlignment="1" applyProtection="1">
      <alignment horizontal="center" textRotation="90"/>
    </xf>
    <xf numFmtId="9" fontId="0" fillId="5" borderId="96" xfId="6" applyFont="1" applyFill="1" applyBorder="1" applyAlignment="1" applyProtection="1">
      <alignment horizontal="center" vertical="center"/>
      <protection locked="0"/>
    </xf>
    <xf numFmtId="9" fontId="0" fillId="6" borderId="86" xfId="6" applyFont="1" applyFill="1" applyBorder="1" applyAlignment="1" applyProtection="1">
      <alignment horizontal="center" vertical="center"/>
    </xf>
    <xf numFmtId="0" fontId="1" fillId="0" borderId="75" xfId="4" applyFont="1" applyBorder="1" applyAlignment="1" applyProtection="1">
      <alignment horizontal="center" vertical="center"/>
    </xf>
    <xf numFmtId="0" fontId="1" fillId="0" borderId="75" xfId="4" applyBorder="1" applyAlignment="1" applyProtection="1">
      <alignment horizontal="center" vertical="center"/>
    </xf>
    <xf numFmtId="0" fontId="1" fillId="0" borderId="34" xfId="4" applyBorder="1" applyAlignment="1" applyProtection="1">
      <alignment horizontal="center" vertical="center"/>
    </xf>
    <xf numFmtId="0" fontId="1" fillId="0" borderId="102" xfId="4" applyBorder="1" applyAlignment="1" applyProtection="1">
      <alignment horizontal="center" vertical="center"/>
    </xf>
    <xf numFmtId="0" fontId="1" fillId="0" borderId="103" xfId="4" applyBorder="1" applyAlignment="1" applyProtection="1">
      <alignment horizontal="center" vertical="center"/>
    </xf>
    <xf numFmtId="0" fontId="1" fillId="0" borderId="104" xfId="4" applyBorder="1" applyAlignment="1" applyProtection="1">
      <alignment horizontal="center" vertical="center"/>
    </xf>
    <xf numFmtId="0" fontId="1" fillId="0" borderId="76" xfId="4" applyBorder="1" applyAlignment="1" applyProtection="1">
      <alignment horizontal="center" vertical="center"/>
    </xf>
    <xf numFmtId="0" fontId="34" fillId="0" borderId="85" xfId="4" applyFont="1" applyBorder="1" applyAlignment="1" applyProtection="1">
      <alignment horizontal="right" vertical="center"/>
    </xf>
    <xf numFmtId="0" fontId="34" fillId="0" borderId="105" xfId="4" applyFont="1" applyFill="1" applyBorder="1" applyAlignment="1" applyProtection="1">
      <alignment horizontal="center" vertical="center"/>
    </xf>
    <xf numFmtId="0" fontId="35" fillId="0" borderId="0" xfId="4" applyFont="1" applyAlignment="1" applyProtection="1">
      <alignment vertical="center"/>
    </xf>
    <xf numFmtId="0" fontId="35" fillId="6" borderId="85" xfId="4" applyFont="1" applyFill="1" applyBorder="1" applyAlignment="1" applyProtection="1">
      <alignment vertical="center"/>
    </xf>
    <xf numFmtId="0" fontId="36" fillId="6" borderId="0" xfId="4" applyFont="1" applyFill="1" applyBorder="1" applyAlignment="1" applyProtection="1">
      <alignment horizontal="right" vertical="center"/>
    </xf>
    <xf numFmtId="0" fontId="36" fillId="6" borderId="96" xfId="4" applyFont="1" applyFill="1" applyBorder="1" applyAlignment="1" applyProtection="1">
      <alignment horizontal="center" vertical="center"/>
    </xf>
    <xf numFmtId="0" fontId="1" fillId="0" borderId="106" xfId="4" applyFont="1" applyBorder="1" applyAlignment="1" applyProtection="1">
      <alignment horizontal="center" vertical="center"/>
    </xf>
    <xf numFmtId="0" fontId="1" fillId="0" borderId="106" xfId="4" applyBorder="1" applyAlignment="1" applyProtection="1">
      <alignment horizontal="center" vertical="center"/>
    </xf>
    <xf numFmtId="0" fontId="1" fillId="0" borderId="107" xfId="4" applyBorder="1" applyAlignment="1" applyProtection="1">
      <alignment horizontal="center" vertical="center"/>
    </xf>
    <xf numFmtId="0" fontId="1" fillId="0" borderId="108" xfId="4" applyBorder="1" applyAlignment="1" applyProtection="1">
      <alignment horizontal="center" vertical="center"/>
    </xf>
    <xf numFmtId="0" fontId="1" fillId="0" borderId="109" xfId="4" applyBorder="1" applyAlignment="1" applyProtection="1">
      <alignment horizontal="center" vertical="center"/>
    </xf>
    <xf numFmtId="0" fontId="1" fillId="0" borderId="110" xfId="4" applyBorder="1" applyAlignment="1" applyProtection="1">
      <alignment horizontal="center" vertical="center"/>
    </xf>
    <xf numFmtId="0" fontId="1" fillId="0" borderId="111" xfId="4" applyBorder="1" applyAlignment="1" applyProtection="1">
      <alignment horizontal="center" vertical="center"/>
    </xf>
    <xf numFmtId="0" fontId="34" fillId="0" borderId="112" xfId="4" applyFont="1" applyBorder="1" applyAlignment="1" applyProtection="1">
      <alignment horizontal="right" vertical="center"/>
    </xf>
    <xf numFmtId="0" fontId="34" fillId="0" borderId="113" xfId="4" applyFont="1" applyFill="1" applyBorder="1" applyAlignment="1" applyProtection="1">
      <alignment horizontal="center" vertical="center"/>
    </xf>
    <xf numFmtId="168" fontId="37" fillId="0" borderId="0" xfId="4" applyNumberFormat="1" applyFont="1" applyAlignment="1" applyProtection="1">
      <alignment vertical="center"/>
    </xf>
    <xf numFmtId="168" fontId="37" fillId="6" borderId="112" xfId="4" applyNumberFormat="1" applyFont="1" applyFill="1" applyBorder="1" applyAlignment="1" applyProtection="1">
      <alignment vertical="center"/>
    </xf>
    <xf numFmtId="168" fontId="36" fillId="6" borderId="82" xfId="4" applyNumberFormat="1" applyFont="1" applyFill="1" applyBorder="1" applyAlignment="1" applyProtection="1">
      <alignment horizontal="right" vertical="center"/>
    </xf>
    <xf numFmtId="0" fontId="36" fillId="6" borderId="113" xfId="4" applyFont="1" applyFill="1" applyBorder="1" applyAlignment="1" applyProtection="1">
      <alignment horizontal="center" vertical="center"/>
    </xf>
    <xf numFmtId="0" fontId="37" fillId="0" borderId="0" xfId="4" applyFont="1" applyAlignment="1" applyProtection="1">
      <alignment vertical="center"/>
    </xf>
    <xf numFmtId="0" fontId="34" fillId="0" borderId="106" xfId="4" applyFont="1" applyBorder="1" applyAlignment="1" applyProtection="1">
      <alignment horizontal="center" vertical="center"/>
    </xf>
    <xf numFmtId="0" fontId="34" fillId="0" borderId="107" xfId="4" applyFont="1" applyBorder="1" applyAlignment="1" applyProtection="1">
      <alignment horizontal="center" vertical="center"/>
    </xf>
    <xf numFmtId="0" fontId="34" fillId="0" borderId="108" xfId="4" applyFont="1" applyBorder="1" applyAlignment="1" applyProtection="1">
      <alignment horizontal="center" vertical="center"/>
    </xf>
    <xf numFmtId="0" fontId="34" fillId="0" borderId="109" xfId="4" applyFont="1" applyBorder="1" applyAlignment="1" applyProtection="1">
      <alignment horizontal="center" vertical="center"/>
    </xf>
    <xf numFmtId="0" fontId="34" fillId="0" borderId="110" xfId="4" applyFont="1" applyBorder="1" applyAlignment="1" applyProtection="1">
      <alignment horizontal="center" vertical="center"/>
    </xf>
    <xf numFmtId="0" fontId="30" fillId="0" borderId="107" xfId="4" applyFont="1" applyBorder="1" applyAlignment="1" applyProtection="1">
      <alignment horizontal="center" vertical="center"/>
    </xf>
    <xf numFmtId="0" fontId="30" fillId="0" borderId="111" xfId="4" applyFont="1" applyBorder="1" applyAlignment="1" applyProtection="1">
      <alignment horizontal="center" vertical="center"/>
    </xf>
    <xf numFmtId="0" fontId="38" fillId="0" borderId="68" xfId="4" applyFont="1" applyFill="1" applyBorder="1" applyAlignment="1" applyProtection="1">
      <alignment vertical="center"/>
    </xf>
    <xf numFmtId="168" fontId="39" fillId="0" borderId="114" xfId="4" applyNumberFormat="1" applyFont="1" applyFill="1" applyBorder="1" applyAlignment="1" applyProtection="1">
      <alignment vertical="center"/>
    </xf>
    <xf numFmtId="168" fontId="39" fillId="0" borderId="0" xfId="4" applyNumberFormat="1" applyFont="1" applyAlignment="1" applyProtection="1">
      <alignment vertical="center"/>
    </xf>
    <xf numFmtId="0" fontId="38" fillId="6" borderId="68" xfId="4" applyFont="1" applyFill="1" applyBorder="1" applyAlignment="1" applyProtection="1">
      <alignment vertical="center"/>
    </xf>
    <xf numFmtId="168" fontId="39" fillId="6" borderId="107" xfId="4" applyNumberFormat="1" applyFont="1" applyFill="1" applyBorder="1" applyAlignment="1" applyProtection="1">
      <alignment vertical="center"/>
    </xf>
    <xf numFmtId="168" fontId="39" fillId="6" borderId="114" xfId="4" applyNumberFormat="1" applyFont="1" applyFill="1" applyBorder="1" applyAlignment="1" applyProtection="1">
      <alignment vertical="center"/>
    </xf>
    <xf numFmtId="0" fontId="39" fillId="0" borderId="0" xfId="4" applyFont="1" applyAlignment="1" applyProtection="1">
      <alignment vertical="center"/>
    </xf>
    <xf numFmtId="0" fontId="35" fillId="0" borderId="85" xfId="4" applyFont="1" applyFill="1" applyBorder="1" applyAlignment="1" applyProtection="1">
      <alignment horizontal="right" vertical="center"/>
    </xf>
    <xf numFmtId="168" fontId="35" fillId="0" borderId="86" xfId="5" applyNumberFormat="1" applyFont="1" applyBorder="1" applyAlignment="1" applyProtection="1">
      <alignment vertical="center"/>
    </xf>
    <xf numFmtId="168" fontId="35" fillId="0" borderId="0" xfId="5" applyNumberFormat="1" applyFont="1" applyAlignment="1" applyProtection="1">
      <alignment vertical="center"/>
    </xf>
    <xf numFmtId="168" fontId="35" fillId="0" borderId="85" xfId="5" applyNumberFormat="1" applyFont="1" applyFill="1" applyBorder="1" applyAlignment="1" applyProtection="1">
      <alignment horizontal="right" vertical="center"/>
    </xf>
    <xf numFmtId="168" fontId="35" fillId="6" borderId="85" xfId="5" applyNumberFormat="1" applyFont="1" applyFill="1" applyBorder="1" applyAlignment="1" applyProtection="1">
      <alignment vertical="center"/>
    </xf>
    <xf numFmtId="168" fontId="35" fillId="6" borderId="0" xfId="5" applyNumberFormat="1" applyFont="1" applyFill="1" applyBorder="1" applyAlignment="1" applyProtection="1">
      <alignment horizontal="right" vertical="center"/>
    </xf>
    <xf numFmtId="168" fontId="35" fillId="6" borderId="86" xfId="5" applyNumberFormat="1" applyFont="1" applyFill="1" applyBorder="1" applyAlignment="1" applyProtection="1">
      <alignment vertical="center"/>
    </xf>
    <xf numFmtId="168" fontId="0" fillId="0" borderId="86" xfId="5" applyNumberFormat="1" applyFont="1" applyBorder="1" applyAlignment="1" applyProtection="1">
      <alignment vertical="center"/>
    </xf>
    <xf numFmtId="168" fontId="0" fillId="0" borderId="0" xfId="5" applyNumberFormat="1" applyFont="1" applyAlignment="1" applyProtection="1">
      <alignment vertical="center"/>
    </xf>
    <xf numFmtId="168" fontId="0" fillId="0" borderId="85" xfId="5" applyNumberFormat="1" applyFont="1" applyBorder="1" applyAlignment="1" applyProtection="1">
      <alignment vertical="center"/>
    </xf>
    <xf numFmtId="168" fontId="0" fillId="6" borderId="85" xfId="5" applyNumberFormat="1" applyFont="1" applyFill="1" applyBorder="1" applyAlignment="1" applyProtection="1">
      <alignment vertical="center"/>
    </xf>
    <xf numFmtId="168" fontId="0" fillId="6" borderId="0" xfId="5" applyNumberFormat="1" applyFont="1" applyFill="1" applyBorder="1" applyAlignment="1" applyProtection="1">
      <alignment vertical="center"/>
    </xf>
    <xf numFmtId="168" fontId="0" fillId="6" borderId="86" xfId="5" applyNumberFormat="1" applyFont="1" applyFill="1" applyBorder="1" applyAlignment="1" applyProtection="1">
      <alignment vertical="center"/>
    </xf>
    <xf numFmtId="0" fontId="1" fillId="0" borderId="85" xfId="4" applyBorder="1" applyAlignment="1" applyProtection="1">
      <alignment horizontal="right" vertical="center"/>
    </xf>
    <xf numFmtId="168" fontId="0" fillId="0" borderId="85" xfId="5" applyNumberFormat="1" applyFont="1" applyBorder="1" applyAlignment="1" applyProtection="1">
      <alignment horizontal="right" vertical="center"/>
    </xf>
    <xf numFmtId="168" fontId="0" fillId="0" borderId="113" xfId="5" applyNumberFormat="1" applyFont="1" applyBorder="1" applyAlignment="1" applyProtection="1">
      <alignment vertical="center"/>
    </xf>
    <xf numFmtId="168" fontId="35" fillId="6" borderId="113" xfId="5" applyNumberFormat="1" applyFont="1" applyFill="1" applyBorder="1" applyAlignment="1" applyProtection="1">
      <alignment vertical="center"/>
    </xf>
    <xf numFmtId="0" fontId="1" fillId="0" borderId="85" xfId="4" applyFont="1" applyBorder="1" applyAlignment="1" applyProtection="1">
      <alignment horizontal="right" vertical="center"/>
    </xf>
    <xf numFmtId="168" fontId="1" fillId="0" borderId="86" xfId="5" applyNumberFormat="1" applyFont="1" applyBorder="1" applyAlignment="1" applyProtection="1">
      <alignment horizontal="right" vertical="center"/>
    </xf>
    <xf numFmtId="168" fontId="1" fillId="0" borderId="0" xfId="5" applyNumberFormat="1" applyFont="1" applyAlignment="1" applyProtection="1">
      <alignment vertical="center"/>
    </xf>
    <xf numFmtId="168" fontId="1" fillId="0" borderId="85" xfId="5" applyNumberFormat="1" applyFont="1" applyBorder="1" applyAlignment="1" applyProtection="1">
      <alignment horizontal="right" vertical="center"/>
    </xf>
    <xf numFmtId="168" fontId="1" fillId="6" borderId="85" xfId="5" applyNumberFormat="1" applyFont="1" applyFill="1" applyBorder="1" applyAlignment="1" applyProtection="1">
      <alignment vertical="center"/>
    </xf>
    <xf numFmtId="168" fontId="35" fillId="6" borderId="86" xfId="5" applyNumberFormat="1" applyFont="1" applyFill="1" applyBorder="1" applyAlignment="1" applyProtection="1">
      <alignment horizontal="right" vertical="center"/>
    </xf>
    <xf numFmtId="0" fontId="1" fillId="0" borderId="85" xfId="4" applyFont="1" applyBorder="1" applyAlignment="1" applyProtection="1">
      <alignment vertical="center"/>
    </xf>
    <xf numFmtId="168" fontId="1" fillId="0" borderId="86" xfId="5" applyNumberFormat="1" applyFont="1" applyBorder="1" applyAlignment="1" applyProtection="1">
      <alignment vertical="center"/>
    </xf>
    <xf numFmtId="168" fontId="1" fillId="0" borderId="85" xfId="5" applyNumberFormat="1" applyFont="1" applyBorder="1" applyAlignment="1" applyProtection="1">
      <alignment vertical="center"/>
    </xf>
    <xf numFmtId="168" fontId="35" fillId="6" borderId="0" xfId="5" applyNumberFormat="1" applyFont="1" applyFill="1" applyBorder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1" fillId="0" borderId="87" xfId="4" applyFont="1" applyBorder="1" applyAlignment="1" applyProtection="1">
      <alignment horizontal="right" vertical="center"/>
    </xf>
    <xf numFmtId="168" fontId="1" fillId="0" borderId="88" xfId="5" applyNumberFormat="1" applyFont="1" applyBorder="1" applyAlignment="1" applyProtection="1">
      <alignment horizontal="right" vertical="center"/>
    </xf>
    <xf numFmtId="168" fontId="1" fillId="0" borderId="87" xfId="5" applyNumberFormat="1" applyFont="1" applyBorder="1" applyAlignment="1" applyProtection="1">
      <alignment horizontal="right" vertical="center"/>
    </xf>
    <xf numFmtId="168" fontId="1" fillId="6" borderId="87" xfId="5" applyNumberFormat="1" applyFont="1" applyFill="1" applyBorder="1" applyAlignment="1" applyProtection="1">
      <alignment vertical="center"/>
    </xf>
    <xf numFmtId="168" fontId="35" fillId="6" borderId="99" xfId="5" applyNumberFormat="1" applyFont="1" applyFill="1" applyBorder="1" applyAlignment="1" applyProtection="1">
      <alignment horizontal="right" vertical="center"/>
    </xf>
    <xf numFmtId="168" fontId="35" fillId="6" borderId="88" xfId="5" applyNumberFormat="1" applyFont="1" applyFill="1" applyBorder="1" applyAlignment="1" applyProtection="1">
      <alignment horizontal="right" vertical="center"/>
    </xf>
    <xf numFmtId="0" fontId="20" fillId="0" borderId="83" xfId="4" applyFont="1" applyBorder="1" applyAlignment="1" applyProtection="1">
      <alignment horizontal="right" vertical="center"/>
    </xf>
    <xf numFmtId="168" fontId="20" fillId="0" borderId="84" xfId="4" applyNumberFormat="1" applyFont="1" applyBorder="1" applyAlignment="1" applyProtection="1">
      <alignment horizontal="right" vertical="center"/>
    </xf>
    <xf numFmtId="168" fontId="1" fillId="0" borderId="0" xfId="4" applyNumberFormat="1" applyAlignment="1" applyProtection="1">
      <alignment vertical="center"/>
    </xf>
    <xf numFmtId="168" fontId="20" fillId="0" borderId="83" xfId="4" applyNumberFormat="1" applyFont="1" applyBorder="1" applyAlignment="1" applyProtection="1">
      <alignment horizontal="right" vertical="center"/>
    </xf>
    <xf numFmtId="168" fontId="1" fillId="6" borderId="83" xfId="4" applyNumberFormat="1" applyFill="1" applyBorder="1" applyAlignment="1" applyProtection="1">
      <alignment vertical="center"/>
    </xf>
    <xf numFmtId="168" fontId="20" fillId="6" borderId="115" xfId="4" applyNumberFormat="1" applyFont="1" applyFill="1" applyBorder="1" applyAlignment="1" applyProtection="1">
      <alignment horizontal="right" vertical="center"/>
    </xf>
    <xf numFmtId="168" fontId="20" fillId="6" borderId="84" xfId="4" applyNumberFormat="1" applyFont="1" applyFill="1" applyBorder="1" applyAlignment="1" applyProtection="1">
      <alignment horizontal="right" vertical="center"/>
    </xf>
    <xf numFmtId="0" fontId="40" fillId="0" borderId="0" xfId="4" applyFont="1" applyAlignment="1" applyProtection="1">
      <alignment horizontal="right" vertical="center"/>
    </xf>
    <xf numFmtId="0" fontId="29" fillId="0" borderId="85" xfId="4" applyFont="1" applyBorder="1" applyAlignment="1" applyProtection="1">
      <alignment horizontal="right" vertical="center"/>
    </xf>
    <xf numFmtId="168" fontId="29" fillId="7" borderId="116" xfId="5" applyNumberFormat="1" applyFont="1" applyFill="1" applyBorder="1" applyAlignment="1" applyProtection="1">
      <alignment horizontal="right" vertical="center"/>
    </xf>
    <xf numFmtId="168" fontId="24" fillId="0" borderId="0" xfId="4" applyNumberFormat="1" applyFont="1" applyAlignment="1" applyProtection="1">
      <alignment vertical="center"/>
    </xf>
    <xf numFmtId="168" fontId="24" fillId="6" borderId="85" xfId="4" applyNumberFormat="1" applyFont="1" applyFill="1" applyBorder="1" applyAlignment="1" applyProtection="1">
      <alignment vertical="center"/>
    </xf>
    <xf numFmtId="168" fontId="36" fillId="6" borderId="0" xfId="4" applyNumberFormat="1" applyFont="1" applyFill="1" applyBorder="1" applyAlignment="1" applyProtection="1">
      <alignment horizontal="right" vertical="center"/>
    </xf>
    <xf numFmtId="168" fontId="36" fillId="7" borderId="116" xfId="5" applyNumberFormat="1" applyFont="1" applyFill="1" applyBorder="1" applyAlignment="1" applyProtection="1">
      <alignment horizontal="right" vertical="center"/>
    </xf>
    <xf numFmtId="0" fontId="41" fillId="0" borderId="0" xfId="4" applyFont="1" applyBorder="1" applyAlignment="1" applyProtection="1">
      <alignment vertical="center"/>
    </xf>
    <xf numFmtId="0" fontId="36" fillId="6" borderId="0" xfId="4" applyFont="1" applyFill="1" applyBorder="1" applyAlignment="1" applyProtection="1">
      <alignment vertical="center"/>
    </xf>
    <xf numFmtId="0" fontId="36" fillId="6" borderId="86" xfId="4" applyFont="1" applyFill="1" applyBorder="1" applyAlignment="1" applyProtection="1">
      <alignment vertical="center"/>
    </xf>
    <xf numFmtId="0" fontId="40" fillId="0" borderId="85" xfId="4" applyFont="1" applyBorder="1" applyAlignment="1" applyProtection="1">
      <alignment horizontal="right" vertical="center"/>
    </xf>
    <xf numFmtId="44" fontId="42" fillId="4" borderId="86" xfId="4" applyNumberFormat="1" applyFont="1" applyFill="1" applyBorder="1" applyAlignment="1" applyProtection="1">
      <alignment horizontal="right" vertical="center"/>
    </xf>
    <xf numFmtId="0" fontId="40" fillId="6" borderId="85" xfId="4" applyFont="1" applyFill="1" applyBorder="1" applyAlignment="1" applyProtection="1">
      <alignment horizontal="right" vertical="center"/>
    </xf>
    <xf numFmtId="0" fontId="43" fillId="6" borderId="0" xfId="4" applyFont="1" applyFill="1" applyBorder="1" applyAlignment="1" applyProtection="1">
      <alignment horizontal="right" vertical="center"/>
    </xf>
    <xf numFmtId="44" fontId="43" fillId="4" borderId="86" xfId="4" applyNumberFormat="1" applyFont="1" applyFill="1" applyBorder="1" applyAlignment="1" applyProtection="1">
      <alignment horizontal="right" vertical="center"/>
    </xf>
    <xf numFmtId="0" fontId="41" fillId="6" borderId="85" xfId="4" applyFont="1" applyFill="1" applyBorder="1" applyAlignment="1" applyProtection="1">
      <alignment vertical="center"/>
    </xf>
    <xf numFmtId="0" fontId="44" fillId="0" borderId="0" xfId="4" applyFont="1" applyAlignment="1" applyProtection="1">
      <alignment horizontal="right" vertical="center"/>
    </xf>
    <xf numFmtId="0" fontId="44" fillId="6" borderId="85" xfId="4" applyFont="1" applyFill="1" applyBorder="1" applyAlignment="1" applyProtection="1">
      <alignment horizontal="right" vertical="center"/>
    </xf>
    <xf numFmtId="0" fontId="40" fillId="0" borderId="87" xfId="4" applyFont="1" applyBorder="1" applyAlignment="1" applyProtection="1">
      <alignment horizontal="right" vertical="center"/>
    </xf>
    <xf numFmtId="44" fontId="42" fillId="4" borderId="88" xfId="4" applyNumberFormat="1" applyFont="1" applyFill="1" applyBorder="1" applyAlignment="1" applyProtection="1">
      <alignment horizontal="right" vertical="center"/>
    </xf>
    <xf numFmtId="0" fontId="1" fillId="6" borderId="87" xfId="4" applyFill="1" applyBorder="1" applyAlignment="1" applyProtection="1">
      <alignment vertical="center"/>
    </xf>
    <xf numFmtId="0" fontId="43" fillId="6" borderId="99" xfId="4" applyFont="1" applyFill="1" applyBorder="1" applyAlignment="1" applyProtection="1">
      <alignment horizontal="right" vertical="center"/>
    </xf>
    <xf numFmtId="44" fontId="43" fillId="4" borderId="88" xfId="4" applyNumberFormat="1" applyFont="1" applyFill="1" applyBorder="1" applyAlignment="1" applyProtection="1">
      <alignment horizontal="right" vertical="center"/>
    </xf>
    <xf numFmtId="0" fontId="20" fillId="0" borderId="0" xfId="4" applyFont="1"/>
    <xf numFmtId="0" fontId="20" fillId="0" borderId="0" xfId="4" applyFont="1" applyAlignment="1">
      <alignment horizontal="center"/>
    </xf>
    <xf numFmtId="0" fontId="1" fillId="0" borderId="117" xfId="4" applyBorder="1"/>
    <xf numFmtId="0" fontId="1" fillId="0" borderId="118" xfId="4" applyBorder="1" applyAlignment="1">
      <alignment horizontal="center"/>
    </xf>
    <xf numFmtId="0" fontId="1" fillId="0" borderId="0" xfId="4"/>
    <xf numFmtId="0" fontId="1" fillId="0" borderId="119" xfId="4" applyBorder="1"/>
    <xf numFmtId="0" fontId="1" fillId="0" borderId="119" xfId="4" applyBorder="1" applyAlignment="1">
      <alignment horizontal="center"/>
    </xf>
    <xf numFmtId="44" fontId="0" fillId="0" borderId="119" xfId="5" applyFont="1" applyBorder="1" applyAlignment="1">
      <alignment horizontal="center"/>
    </xf>
    <xf numFmtId="0" fontId="1" fillId="0" borderId="120" xfId="4" applyBorder="1"/>
    <xf numFmtId="0" fontId="1" fillId="0" borderId="120" xfId="4" applyBorder="1" applyAlignment="1">
      <alignment horizontal="center"/>
    </xf>
    <xf numFmtId="44" fontId="0" fillId="0" borderId="120" xfId="5" applyFont="1" applyBorder="1" applyAlignment="1">
      <alignment horizontal="center"/>
    </xf>
    <xf numFmtId="0" fontId="1" fillId="0" borderId="0" xfId="4" applyAlignment="1">
      <alignment horizontal="center"/>
    </xf>
    <xf numFmtId="0" fontId="45" fillId="0" borderId="0" xfId="4" applyFont="1" applyAlignment="1" applyProtection="1">
      <alignment vertical="center"/>
    </xf>
    <xf numFmtId="168" fontId="20" fillId="0" borderId="23" xfId="4" applyNumberFormat="1" applyFont="1" applyBorder="1" applyAlignment="1" applyProtection="1">
      <alignment vertical="center"/>
    </xf>
  </cellXfs>
  <cellStyles count="7">
    <cellStyle name="Comma" xfId="3" builtinId="3"/>
    <cellStyle name="Currency" xfId="1" builtinId="4"/>
    <cellStyle name="Currency 2" xfId="5"/>
    <cellStyle name="Normal" xfId="0" builtinId="0"/>
    <cellStyle name="Normal 2" xfId="4"/>
    <cellStyle name="Percent" xfId="2" builtinId="5"/>
    <cellStyle name="Percent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838200</xdr:colOff>
      <xdr:row>0</xdr:row>
      <xdr:rowOff>0</xdr:rowOff>
    </xdr:from>
    <xdr:to>
      <xdr:col>0</xdr:col>
      <xdr:colOff>1536700</xdr:colOff>
      <xdr:row>2</xdr:row>
      <xdr:rowOff>177800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8300" y="0"/>
          <a:ext cx="698500" cy="698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74083</xdr:rowOff>
    </xdr:from>
    <xdr:to>
      <xdr:col>0</xdr:col>
      <xdr:colOff>656166</xdr:colOff>
      <xdr:row>2</xdr:row>
      <xdr:rowOff>179916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33" y="74083"/>
          <a:ext cx="613833" cy="620183"/>
        </a:xfrm>
        <a:prstGeom prst="rect">
          <a:avLst/>
        </a:prstGeom>
      </xdr:spPr>
    </xdr:pic>
    <xdr:clientData/>
  </xdr:twoCellAnchor>
  <xdr:twoCellAnchor editAs="oneCell">
    <xdr:from>
      <xdr:col>11</xdr:col>
      <xdr:colOff>59530</xdr:colOff>
      <xdr:row>0</xdr:row>
      <xdr:rowOff>0</xdr:rowOff>
    </xdr:from>
    <xdr:to>
      <xdr:col>11</xdr:col>
      <xdr:colOff>673363</xdr:colOff>
      <xdr:row>2</xdr:row>
      <xdr:rowOff>105833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75330" y="0"/>
          <a:ext cx="613833" cy="620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theme="9" tint="-0.249977111117893"/>
    <pageSetUpPr fitToPage="1"/>
  </sheetPr>
  <dimension ref="A1:I47"/>
  <sheetViews>
    <sheetView showGridLines="0" showZeros="0" tabSelected="1" defaultGridColor="0" colorId="8" zoomScale="75" workbookViewId="0">
      <pane ySplit="8" topLeftCell="A9" activePane="bottomLeft" state="frozen"/>
      <selection pane="bottomLeft" activeCell="F11" sqref="F11"/>
    </sheetView>
  </sheetViews>
  <sheetFormatPr defaultColWidth="9.77734375" defaultRowHeight="15" x14ac:dyDescent="0.25"/>
  <cols>
    <col min="1" max="1" width="18.6640625" style="1" customWidth="1"/>
    <col min="2" max="2" width="11.5546875" style="1" customWidth="1"/>
    <col min="3" max="5" width="9" style="1" customWidth="1"/>
    <col min="6" max="6" width="11.88671875" style="9" customWidth="1"/>
    <col min="7" max="7" width="10.5546875" style="9" customWidth="1"/>
    <col min="8" max="8" width="11.77734375" style="7" customWidth="1"/>
    <col min="9" max="9" width="1.77734375" style="1" customWidth="1"/>
    <col min="10" max="16384" width="9.77734375" style="1"/>
  </cols>
  <sheetData>
    <row r="1" spans="1:9" ht="18" x14ac:dyDescent="0.25">
      <c r="B1" s="77" t="s">
        <v>36</v>
      </c>
    </row>
    <row r="2" spans="1:9" ht="23.25" x14ac:dyDescent="0.25">
      <c r="B2" s="91" t="s">
        <v>25</v>
      </c>
      <c r="C2" s="91"/>
      <c r="D2" s="91"/>
      <c r="E2" s="91"/>
      <c r="F2" s="91"/>
      <c r="G2" s="91"/>
      <c r="H2" s="91"/>
      <c r="I2" s="91"/>
    </row>
    <row r="3" spans="1:9" x14ac:dyDescent="0.25">
      <c r="B3" s="92" t="s">
        <v>26</v>
      </c>
      <c r="C3" s="3"/>
      <c r="D3" s="3"/>
      <c r="E3" s="3"/>
      <c r="F3" s="3"/>
      <c r="G3" s="3"/>
      <c r="H3" s="3"/>
      <c r="I3" s="3"/>
    </row>
    <row r="4" spans="1:9" ht="15.75" thickBot="1" x14ac:dyDescent="0.3">
      <c r="A4" s="3"/>
      <c r="B4" s="3"/>
      <c r="C4" s="3"/>
      <c r="D4" s="3"/>
      <c r="E4" s="3"/>
      <c r="F4" s="7"/>
      <c r="G4" s="7"/>
      <c r="I4" s="3"/>
    </row>
    <row r="5" spans="1:9" ht="21.75" customHeight="1" x14ac:dyDescent="0.25">
      <c r="A5" s="131" t="s">
        <v>17</v>
      </c>
      <c r="B5" s="132"/>
      <c r="C5" s="119" t="s">
        <v>27</v>
      </c>
      <c r="D5" s="120"/>
      <c r="E5" s="121"/>
      <c r="F5" s="119" t="s">
        <v>0</v>
      </c>
      <c r="G5" s="121"/>
      <c r="H5" s="16" t="s">
        <v>1</v>
      </c>
      <c r="I5" s="3"/>
    </row>
    <row r="6" spans="1:9" ht="27.75" customHeight="1" thickBot="1" x14ac:dyDescent="0.3">
      <c r="A6" s="133"/>
      <c r="B6" s="134"/>
      <c r="C6" s="98"/>
      <c r="D6" s="99"/>
      <c r="E6" s="100"/>
      <c r="F6" s="96"/>
      <c r="G6" s="97"/>
      <c r="H6" s="17"/>
      <c r="I6" s="3"/>
    </row>
    <row r="7" spans="1:9" ht="21" customHeight="1" thickBot="1" x14ac:dyDescent="0.3">
      <c r="A7" s="65" t="s">
        <v>23</v>
      </c>
      <c r="B7" s="4"/>
      <c r="C7" s="4"/>
      <c r="D7" s="4"/>
      <c r="E7" s="4"/>
      <c r="F7" s="8"/>
      <c r="G7" s="8"/>
      <c r="H7" s="10"/>
      <c r="I7" s="3"/>
    </row>
    <row r="8" spans="1:9" ht="47.25" customHeight="1" thickBot="1" x14ac:dyDescent="0.3">
      <c r="A8" s="128"/>
      <c r="B8" s="129"/>
      <c r="C8" s="129"/>
      <c r="D8" s="129"/>
      <c r="E8" s="129"/>
      <c r="F8" s="129"/>
      <c r="G8" s="129"/>
      <c r="H8" s="130"/>
      <c r="I8" s="3"/>
    </row>
    <row r="9" spans="1:9" ht="33" customHeight="1" thickBot="1" x14ac:dyDescent="0.3">
      <c r="A9" s="64" t="s">
        <v>2</v>
      </c>
      <c r="B9" s="4"/>
      <c r="C9" s="4"/>
      <c r="D9" s="4"/>
      <c r="E9" s="4"/>
      <c r="F9" s="8"/>
      <c r="G9" s="8"/>
      <c r="H9" s="8"/>
      <c r="I9" s="3"/>
    </row>
    <row r="10" spans="1:9" ht="30.75" thickBot="1" x14ac:dyDescent="0.3">
      <c r="A10" s="18" t="s">
        <v>9</v>
      </c>
      <c r="B10" s="122" t="s">
        <v>18</v>
      </c>
      <c r="C10" s="123"/>
      <c r="D10" s="123"/>
      <c r="E10" s="124"/>
      <c r="F10" s="19" t="s">
        <v>8</v>
      </c>
      <c r="G10" s="26" t="s">
        <v>20</v>
      </c>
      <c r="H10" s="27" t="s">
        <v>19</v>
      </c>
      <c r="I10" s="3"/>
    </row>
    <row r="11" spans="1:9" ht="15.75" customHeight="1" x14ac:dyDescent="0.25">
      <c r="A11" s="20"/>
      <c r="B11" s="125"/>
      <c r="C11" s="126"/>
      <c r="D11" s="126"/>
      <c r="E11" s="127"/>
      <c r="F11" s="88"/>
      <c r="G11" s="21"/>
      <c r="H11" s="42">
        <f>F11*G11</f>
        <v>0</v>
      </c>
      <c r="I11" s="3"/>
    </row>
    <row r="12" spans="1:9" x14ac:dyDescent="0.25">
      <c r="A12" s="22"/>
      <c r="B12" s="101"/>
      <c r="C12" s="102"/>
      <c r="D12" s="102"/>
      <c r="E12" s="103"/>
      <c r="F12" s="88"/>
      <c r="G12" s="23"/>
      <c r="H12" s="43">
        <f t="shared" ref="H12:H16" si="0">G12*F12</f>
        <v>0</v>
      </c>
      <c r="I12" s="3"/>
    </row>
    <row r="13" spans="1:9" x14ac:dyDescent="0.25">
      <c r="A13" s="22"/>
      <c r="B13" s="101"/>
      <c r="C13" s="102"/>
      <c r="D13" s="102"/>
      <c r="E13" s="103"/>
      <c r="F13" s="88"/>
      <c r="G13" s="23"/>
      <c r="H13" s="43">
        <f t="shared" si="0"/>
        <v>0</v>
      </c>
      <c r="I13" s="3"/>
    </row>
    <row r="14" spans="1:9" x14ac:dyDescent="0.25">
      <c r="A14" s="22"/>
      <c r="B14" s="101"/>
      <c r="C14" s="102"/>
      <c r="D14" s="102"/>
      <c r="E14" s="103"/>
      <c r="F14" s="88"/>
      <c r="G14" s="23"/>
      <c r="H14" s="43">
        <f t="shared" si="0"/>
        <v>0</v>
      </c>
      <c r="I14" s="3"/>
    </row>
    <row r="15" spans="1:9" x14ac:dyDescent="0.25">
      <c r="A15" s="22"/>
      <c r="B15" s="101"/>
      <c r="C15" s="102"/>
      <c r="D15" s="102"/>
      <c r="E15" s="103"/>
      <c r="F15" s="88"/>
      <c r="G15" s="23"/>
      <c r="H15" s="43">
        <f t="shared" si="0"/>
        <v>0</v>
      </c>
      <c r="I15" s="3"/>
    </row>
    <row r="16" spans="1:9" ht="15.75" thickBot="1" x14ac:dyDescent="0.3">
      <c r="A16" s="24"/>
      <c r="B16" s="104"/>
      <c r="C16" s="105"/>
      <c r="D16" s="105"/>
      <c r="E16" s="106"/>
      <c r="F16" s="89"/>
      <c r="G16" s="25"/>
      <c r="H16" s="44">
        <f t="shared" si="0"/>
        <v>0</v>
      </c>
      <c r="I16" s="3"/>
    </row>
    <row r="17" spans="1:9" ht="24.75" customHeight="1" thickBot="1" x14ac:dyDescent="0.3">
      <c r="A17" s="4"/>
      <c r="B17" s="5"/>
      <c r="C17" s="5"/>
      <c r="D17" s="5"/>
      <c r="E17" s="5"/>
      <c r="F17" s="11"/>
      <c r="G17" s="14" t="s">
        <v>34</v>
      </c>
      <c r="H17" s="86">
        <f>SUM(H11:H16)</f>
        <v>0</v>
      </c>
      <c r="I17" s="3"/>
    </row>
    <row r="18" spans="1:9" ht="18.75" thickBot="1" x14ac:dyDescent="0.3">
      <c r="A18" s="64" t="s">
        <v>22</v>
      </c>
      <c r="B18" s="4"/>
      <c r="C18" s="4"/>
      <c r="D18" s="4"/>
      <c r="E18" s="4"/>
      <c r="F18" s="10"/>
      <c r="G18" s="8"/>
      <c r="H18" s="45"/>
      <c r="I18" s="3"/>
    </row>
    <row r="19" spans="1:9" x14ac:dyDescent="0.25">
      <c r="A19" s="84" t="s">
        <v>31</v>
      </c>
      <c r="B19" s="107" t="s">
        <v>32</v>
      </c>
      <c r="C19" s="108"/>
      <c r="D19" s="108"/>
      <c r="E19" s="109"/>
      <c r="F19" s="40" t="s">
        <v>3</v>
      </c>
      <c r="G19" s="41" t="s">
        <v>21</v>
      </c>
      <c r="H19" s="46" t="s">
        <v>19</v>
      </c>
      <c r="I19" s="3"/>
    </row>
    <row r="20" spans="1:9" x14ac:dyDescent="0.25">
      <c r="A20" s="87"/>
      <c r="B20" s="110"/>
      <c r="C20" s="111"/>
      <c r="D20" s="111"/>
      <c r="E20" s="112"/>
      <c r="F20" s="82"/>
      <c r="G20" s="21"/>
      <c r="H20" s="83">
        <f>F20*G20</f>
        <v>0</v>
      </c>
      <c r="I20" s="3"/>
    </row>
    <row r="21" spans="1:9" x14ac:dyDescent="0.25">
      <c r="A21" s="22"/>
      <c r="B21" s="113"/>
      <c r="C21" s="114"/>
      <c r="D21" s="114"/>
      <c r="E21" s="115"/>
      <c r="F21" s="28"/>
      <c r="G21" s="29"/>
      <c r="H21" s="43">
        <f t="shared" ref="H21:H25" si="1">F21*G21</f>
        <v>0</v>
      </c>
      <c r="I21" s="3"/>
    </row>
    <row r="22" spans="1:9" x14ac:dyDescent="0.25">
      <c r="A22" s="22"/>
      <c r="B22" s="113"/>
      <c r="C22" s="114"/>
      <c r="D22" s="114"/>
      <c r="E22" s="115"/>
      <c r="F22" s="28"/>
      <c r="G22" s="30"/>
      <c r="H22" s="43">
        <f t="shared" si="1"/>
        <v>0</v>
      </c>
      <c r="I22" s="3"/>
    </row>
    <row r="23" spans="1:9" x14ac:dyDescent="0.25">
      <c r="A23" s="22"/>
      <c r="B23" s="113"/>
      <c r="C23" s="114"/>
      <c r="D23" s="114"/>
      <c r="E23" s="115"/>
      <c r="F23" s="28"/>
      <c r="G23" s="31"/>
      <c r="H23" s="43">
        <f t="shared" si="1"/>
        <v>0</v>
      </c>
      <c r="I23" s="3"/>
    </row>
    <row r="24" spans="1:9" x14ac:dyDescent="0.25">
      <c r="A24" s="22"/>
      <c r="B24" s="113"/>
      <c r="C24" s="114"/>
      <c r="D24" s="114"/>
      <c r="E24" s="115"/>
      <c r="F24" s="28"/>
      <c r="G24" s="31"/>
      <c r="H24" s="43">
        <f t="shared" si="1"/>
        <v>0</v>
      </c>
      <c r="I24" s="3"/>
    </row>
    <row r="25" spans="1:9" ht="15.75" thickBot="1" x14ac:dyDescent="0.3">
      <c r="A25" s="85"/>
      <c r="B25" s="116"/>
      <c r="C25" s="117"/>
      <c r="D25" s="117"/>
      <c r="E25" s="118"/>
      <c r="F25" s="32"/>
      <c r="G25" s="33"/>
      <c r="H25" s="44">
        <f t="shared" si="1"/>
        <v>0</v>
      </c>
      <c r="I25" s="3"/>
    </row>
    <row r="26" spans="1:9" ht="24.75" customHeight="1" thickBot="1" x14ac:dyDescent="0.3">
      <c r="A26" s="4"/>
      <c r="B26" s="5"/>
      <c r="C26" s="5"/>
      <c r="D26" s="5"/>
      <c r="E26" s="5"/>
      <c r="F26" s="10"/>
      <c r="G26" s="14" t="s">
        <v>33</v>
      </c>
      <c r="H26" s="86">
        <f>SUM(H20:H25)</f>
        <v>0</v>
      </c>
      <c r="I26" s="3"/>
    </row>
    <row r="27" spans="1:9" ht="24" thickBot="1" x14ac:dyDescent="0.4">
      <c r="A27" s="2" t="s">
        <v>24</v>
      </c>
      <c r="B27" s="4"/>
      <c r="C27" s="4"/>
      <c r="D27" s="4"/>
      <c r="E27" s="4"/>
      <c r="F27" s="10"/>
      <c r="G27" s="8"/>
      <c r="H27" s="45"/>
      <c r="I27" s="3"/>
    </row>
    <row r="28" spans="1:9" x14ac:dyDescent="0.25">
      <c r="A28" s="84" t="s">
        <v>31</v>
      </c>
      <c r="B28" s="107" t="s">
        <v>32</v>
      </c>
      <c r="C28" s="108"/>
      <c r="D28" s="108"/>
      <c r="E28" s="109"/>
      <c r="F28" s="40" t="s">
        <v>3</v>
      </c>
      <c r="G28" s="41" t="s">
        <v>21</v>
      </c>
      <c r="H28" s="46" t="s">
        <v>19</v>
      </c>
      <c r="I28" s="3"/>
    </row>
    <row r="29" spans="1:9" x14ac:dyDescent="0.25">
      <c r="A29" s="20"/>
      <c r="B29" s="110"/>
      <c r="C29" s="111"/>
      <c r="D29" s="111"/>
      <c r="E29" s="112"/>
      <c r="F29" s="34"/>
      <c r="G29" s="35"/>
      <c r="H29" s="47">
        <f>F29*G29</f>
        <v>0</v>
      </c>
      <c r="I29" s="3"/>
    </row>
    <row r="30" spans="1:9" x14ac:dyDescent="0.25">
      <c r="A30" s="22"/>
      <c r="B30" s="113"/>
      <c r="C30" s="114"/>
      <c r="D30" s="114"/>
      <c r="E30" s="115"/>
      <c r="F30" s="36"/>
      <c r="G30" s="37"/>
      <c r="H30" s="48">
        <f>F30*G30</f>
        <v>0</v>
      </c>
      <c r="I30" s="3"/>
    </row>
    <row r="31" spans="1:9" x14ac:dyDescent="0.25">
      <c r="A31" s="22"/>
      <c r="B31" s="113"/>
      <c r="C31" s="114"/>
      <c r="D31" s="114"/>
      <c r="E31" s="115"/>
      <c r="F31" s="36"/>
      <c r="G31" s="37"/>
      <c r="H31" s="48">
        <f t="shared" ref="H31:H34" si="2">F31*G31</f>
        <v>0</v>
      </c>
      <c r="I31" s="3"/>
    </row>
    <row r="32" spans="1:9" x14ac:dyDescent="0.25">
      <c r="A32" s="22"/>
      <c r="B32" s="113"/>
      <c r="C32" s="114"/>
      <c r="D32" s="114"/>
      <c r="E32" s="115"/>
      <c r="F32" s="36"/>
      <c r="G32" s="37"/>
      <c r="H32" s="48">
        <f t="shared" si="2"/>
        <v>0</v>
      </c>
      <c r="I32" s="3"/>
    </row>
    <row r="33" spans="1:9" x14ac:dyDescent="0.25">
      <c r="A33" s="22"/>
      <c r="B33" s="113"/>
      <c r="C33" s="114"/>
      <c r="D33" s="114"/>
      <c r="E33" s="115"/>
      <c r="F33" s="36"/>
      <c r="G33" s="37"/>
      <c r="H33" s="48">
        <f t="shared" si="2"/>
        <v>0</v>
      </c>
      <c r="I33" s="3"/>
    </row>
    <row r="34" spans="1:9" ht="15.75" thickBot="1" x14ac:dyDescent="0.3">
      <c r="A34" s="85"/>
      <c r="B34" s="116"/>
      <c r="C34" s="117"/>
      <c r="D34" s="117"/>
      <c r="E34" s="118"/>
      <c r="F34" s="38"/>
      <c r="G34" s="39"/>
      <c r="H34" s="49">
        <f t="shared" si="2"/>
        <v>0</v>
      </c>
      <c r="I34" s="3"/>
    </row>
    <row r="35" spans="1:9" ht="24.75" customHeight="1" thickBot="1" x14ac:dyDescent="0.3">
      <c r="A35" s="4"/>
      <c r="B35" s="4"/>
      <c r="C35" s="4"/>
      <c r="D35" s="4"/>
      <c r="E35" s="4"/>
      <c r="F35" s="8"/>
      <c r="G35" s="14" t="s">
        <v>35</v>
      </c>
      <c r="H35" s="86">
        <f>SUM(H29:H34)</f>
        <v>0</v>
      </c>
      <c r="I35" s="3"/>
    </row>
    <row r="36" spans="1:9" ht="15.75" customHeight="1" thickBot="1" x14ac:dyDescent="0.3">
      <c r="A36" s="64" t="s">
        <v>16</v>
      </c>
      <c r="B36" s="4"/>
      <c r="C36" s="4"/>
      <c r="D36" s="4"/>
      <c r="E36" s="4"/>
      <c r="F36" s="8"/>
      <c r="G36" s="8"/>
      <c r="H36" s="50"/>
      <c r="I36" s="3"/>
    </row>
    <row r="37" spans="1:9" ht="15.75" x14ac:dyDescent="0.25">
      <c r="A37" s="60" t="s">
        <v>4</v>
      </c>
      <c r="B37" s="66" t="s">
        <v>28</v>
      </c>
      <c r="C37" s="94" t="s">
        <v>13</v>
      </c>
      <c r="D37" s="95"/>
      <c r="E37" s="4"/>
      <c r="F37" s="8"/>
      <c r="G37" s="12" t="s">
        <v>10</v>
      </c>
      <c r="H37" s="75">
        <f>H17+H26+H35</f>
        <v>0</v>
      </c>
      <c r="I37" s="3"/>
    </row>
    <row r="38" spans="1:9" ht="15.75" x14ac:dyDescent="0.25">
      <c r="A38" s="53" t="s">
        <v>12</v>
      </c>
      <c r="B38" s="67" t="e">
        <f>+H44</f>
        <v>#DIV/0!</v>
      </c>
      <c r="C38" s="72" t="s">
        <v>14</v>
      </c>
      <c r="D38" s="73" t="s">
        <v>15</v>
      </c>
      <c r="E38" s="51"/>
      <c r="F38" s="74" t="s">
        <v>11</v>
      </c>
      <c r="G38" s="90">
        <v>0.26</v>
      </c>
      <c r="H38" s="76">
        <f>H37*G38</f>
        <v>0</v>
      </c>
      <c r="I38" s="3"/>
    </row>
    <row r="39" spans="1:9" ht="18.75" customHeight="1" x14ac:dyDescent="0.25">
      <c r="A39" s="54"/>
      <c r="B39" s="68"/>
      <c r="C39" s="70">
        <f t="shared" ref="C39:C44" si="3">IF(B39="",0,((B39-$B$38)/$B$38))</f>
        <v>0</v>
      </c>
      <c r="D39" s="71">
        <f>IF(B39="",0,$C39/$B$38)</f>
        <v>0</v>
      </c>
      <c r="E39" s="52"/>
      <c r="F39" s="7"/>
      <c r="G39" s="13" t="s">
        <v>5</v>
      </c>
      <c r="H39" s="81">
        <f>H38+H37</f>
        <v>0</v>
      </c>
      <c r="I39" s="3"/>
    </row>
    <row r="40" spans="1:9" ht="15.75" x14ac:dyDescent="0.25">
      <c r="A40" s="54"/>
      <c r="B40" s="68"/>
      <c r="C40" s="56">
        <f t="shared" si="3"/>
        <v>0</v>
      </c>
      <c r="D40" s="57">
        <f>IF(B40&lt;0.001,0,$C40/$B$38)</f>
        <v>0</v>
      </c>
      <c r="E40" s="52"/>
      <c r="F40" s="7"/>
      <c r="G40" s="12"/>
      <c r="H40" s="61"/>
      <c r="I40" s="3"/>
    </row>
    <row r="41" spans="1:9" x14ac:dyDescent="0.25">
      <c r="A41" s="54"/>
      <c r="B41" s="68"/>
      <c r="C41" s="56">
        <f t="shared" si="3"/>
        <v>0</v>
      </c>
      <c r="D41" s="57">
        <f>IF(B41&lt;0.001,0,$C41/$B$38)</f>
        <v>0</v>
      </c>
      <c r="E41" s="52"/>
      <c r="F41" s="7"/>
      <c r="G41" s="6" t="s">
        <v>30</v>
      </c>
      <c r="H41" s="79">
        <v>0</v>
      </c>
      <c r="I41" s="3"/>
    </row>
    <row r="42" spans="1:9" x14ac:dyDescent="0.25">
      <c r="A42" s="54"/>
      <c r="B42" s="68"/>
      <c r="C42" s="56">
        <f t="shared" si="3"/>
        <v>0</v>
      </c>
      <c r="D42" s="57">
        <f>IF(B42&lt;0.001,0,$C42/$B$38)</f>
        <v>0</v>
      </c>
      <c r="E42" s="52"/>
      <c r="F42" s="7"/>
      <c r="G42" s="6" t="s">
        <v>6</v>
      </c>
      <c r="H42" s="78"/>
      <c r="I42" s="3"/>
    </row>
    <row r="43" spans="1:9" ht="15.75" x14ac:dyDescent="0.25">
      <c r="A43" s="54"/>
      <c r="B43" s="68"/>
      <c r="C43" s="56">
        <f t="shared" si="3"/>
        <v>0</v>
      </c>
      <c r="D43" s="57">
        <f>IF(B43&lt;0.001,0,$C43/$B$38)</f>
        <v>0</v>
      </c>
      <c r="E43" s="52"/>
      <c r="F43" s="63"/>
      <c r="G43" s="1"/>
      <c r="H43" s="1"/>
      <c r="I43" s="3"/>
    </row>
    <row r="44" spans="1:9" ht="18.75" thickBot="1" x14ac:dyDescent="0.3">
      <c r="A44" s="55"/>
      <c r="B44" s="69"/>
      <c r="C44" s="58">
        <f t="shared" si="3"/>
        <v>0</v>
      </c>
      <c r="D44" s="59">
        <f>IF(B44&lt;0.001,0,$C44/$B$38)</f>
        <v>0</v>
      </c>
      <c r="E44" s="52"/>
      <c r="F44" s="1"/>
      <c r="G44" s="15" t="s">
        <v>29</v>
      </c>
      <c r="H44" s="80" t="e">
        <f>+(H39-H41)/H42</f>
        <v>#DIV/0!</v>
      </c>
      <c r="I44" s="3"/>
    </row>
    <row r="45" spans="1:9" x14ac:dyDescent="0.25">
      <c r="F45" s="7"/>
      <c r="G45" s="1"/>
      <c r="H45" s="1"/>
    </row>
    <row r="46" spans="1:9" x14ac:dyDescent="0.25">
      <c r="A46" s="62" t="s">
        <v>7</v>
      </c>
    </row>
    <row r="47" spans="1:9" x14ac:dyDescent="0.25">
      <c r="A47" s="93" t="s">
        <v>37</v>
      </c>
      <c r="H47" s="1"/>
    </row>
  </sheetData>
  <sheetProtection algorithmName="SHA-512" hashValue="CXdy1LiueX2fi1GSwdkaMXE2WNHUrppxfukoaz9zEUaBOXo41486HvLKKhTTy6rVrc9aQjoIWrmnBiaKdbc6iA==" saltValue="ddMEbrAQMJi2qwj6oCGbGg==" spinCount="100000" sheet="1" objects="1" scenarios="1" insertRows="0" selectLockedCells="1"/>
  <mergeCells count="29">
    <mergeCell ref="B28:E28"/>
    <mergeCell ref="B29:E29"/>
    <mergeCell ref="B30:E30"/>
    <mergeCell ref="B31:E31"/>
    <mergeCell ref="B32:E32"/>
    <mergeCell ref="C5:E5"/>
    <mergeCell ref="B10:E10"/>
    <mergeCell ref="B11:E11"/>
    <mergeCell ref="B12:E12"/>
    <mergeCell ref="A8:H8"/>
    <mergeCell ref="A5:B5"/>
    <mergeCell ref="A6:B6"/>
    <mergeCell ref="F5:G5"/>
    <mergeCell ref="C37:D37"/>
    <mergeCell ref="F6:G6"/>
    <mergeCell ref="C6:E6"/>
    <mergeCell ref="B13:E13"/>
    <mergeCell ref="B14:E14"/>
    <mergeCell ref="B15:E15"/>
    <mergeCell ref="B16:E16"/>
    <mergeCell ref="B19:E19"/>
    <mergeCell ref="B20:E20"/>
    <mergeCell ref="B21:E21"/>
    <mergeCell ref="B33:E33"/>
    <mergeCell ref="B34:E34"/>
    <mergeCell ref="B22:E22"/>
    <mergeCell ref="B23:E23"/>
    <mergeCell ref="B24:E24"/>
    <mergeCell ref="B25:E25"/>
  </mergeCells>
  <phoneticPr fontId="0" type="noConversion"/>
  <conditionalFormatting sqref="B41 B39">
    <cfRule type="cellIs" priority="1" stopIfTrue="1" operator="equal">
      <formula>"""N/A"""</formula>
    </cfRule>
  </conditionalFormatting>
  <dataValidations xWindow="972" yWindow="614" count="4">
    <dataValidation allowBlank="1" showInputMessage="1" showErrorMessage="1" promptTitle="Attention" prompt="Please don't change the formatting." sqref="G11 A11:B11 A20:B20 A29:B29"/>
    <dataValidation allowBlank="1" showInputMessage="1" showErrorMessage="1" promptTitle="Enter a number" prompt="Place a fee amount here." sqref="H41"/>
    <dataValidation type="textLength" operator="lessThan" allowBlank="1" showInputMessage="1" showErrorMessage="1" error="You have exceeded the 255 maximum characters!!!" prompt="255 character maximum" sqref="A8:H8">
      <formula1>255</formula1>
    </dataValidation>
    <dataValidation allowBlank="1" showInputMessage="1" promptTitle="Please fill this out!" prompt="Get at least 3 other fee comparisions from nearby Cities._x000a_If they don't provide the service, put the city name and &quot;service not provided&quot;. Ex. Corona-Service Not Provided._x000a_And then place 0 in the fee column." sqref="A39:A44"/>
  </dataValidations>
  <printOptions horizontalCentered="1" verticalCentered="1"/>
  <pageMargins left="0.25" right="0.25" top="0.25" bottom="0.25" header="0.5" footer="0.25"/>
  <pageSetup scale="93" firstPageNumber="2" fitToHeight="0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AB41"/>
  <sheetViews>
    <sheetView showGridLines="0" zoomScale="80" zoomScaleNormal="80" workbookViewId="0">
      <pane ySplit="9" topLeftCell="A25" activePane="bottomLeft" state="frozen"/>
      <selection activeCell="C14" sqref="C14"/>
      <selection pane="bottomLeft" activeCell="C14" sqref="C14"/>
    </sheetView>
  </sheetViews>
  <sheetFormatPr defaultRowHeight="15" x14ac:dyDescent="0.25"/>
  <cols>
    <col min="1" max="1" width="8.109375" style="136" customWidth="1"/>
    <col min="2" max="2" width="24.88671875" style="136" customWidth="1"/>
    <col min="3" max="3" width="15.77734375" style="136" customWidth="1"/>
    <col min="4" max="4" width="2" style="136" customWidth="1"/>
    <col min="5" max="5" width="25.21875" style="136" customWidth="1"/>
    <col min="6" max="6" width="15.77734375" style="136" customWidth="1"/>
    <col min="7" max="7" width="2" style="136" customWidth="1"/>
    <col min="8" max="8" width="1.33203125" style="136" customWidth="1"/>
    <col min="9" max="9" width="31" style="136" customWidth="1"/>
    <col min="10" max="10" width="12.88671875" style="136" customWidth="1"/>
    <col min="11" max="11" width="2.33203125" style="136" customWidth="1"/>
    <col min="12" max="12" width="8.5546875" style="136" customWidth="1"/>
    <col min="13" max="13" width="22.88671875" style="136" customWidth="1"/>
    <col min="14" max="28" width="3.5546875" style="136" bestFit="1" customWidth="1"/>
    <col min="29" max="16384" width="8.88671875" style="136"/>
  </cols>
  <sheetData>
    <row r="1" spans="2:28" ht="20.25" x14ac:dyDescent="0.25">
      <c r="B1" s="135" t="s">
        <v>38</v>
      </c>
      <c r="D1" s="137"/>
      <c r="E1" s="138"/>
      <c r="F1" s="137"/>
      <c r="M1" s="135" t="s">
        <v>38</v>
      </c>
      <c r="O1" s="137"/>
      <c r="P1" s="138"/>
      <c r="Q1" s="137"/>
    </row>
    <row r="2" spans="2:28" ht="20.25" x14ac:dyDescent="0.25">
      <c r="B2" s="139" t="s">
        <v>39</v>
      </c>
      <c r="D2" s="140"/>
      <c r="E2" s="141"/>
      <c r="F2" s="140"/>
      <c r="M2" s="139" t="str">
        <f>+B2</f>
        <v>FY 2018-19 BUDGET DEVELOPMENT</v>
      </c>
      <c r="O2" s="140"/>
      <c r="P2" s="141"/>
      <c r="Q2" s="140"/>
    </row>
    <row r="3" spans="2:28" ht="18" x14ac:dyDescent="0.25">
      <c r="B3" s="142" t="s">
        <v>40</v>
      </c>
      <c r="C3" s="143"/>
      <c r="D3" s="143"/>
      <c r="E3" s="144"/>
      <c r="F3" s="143"/>
      <c r="G3" s="145"/>
      <c r="H3" s="145"/>
      <c r="I3" s="145"/>
      <c r="J3" s="145"/>
      <c r="M3" s="142" t="s">
        <v>40</v>
      </c>
      <c r="N3" s="143"/>
      <c r="O3" s="143"/>
      <c r="P3" s="144"/>
      <c r="Q3" s="143"/>
      <c r="R3" s="145"/>
      <c r="S3" s="145"/>
      <c r="T3" s="145"/>
      <c r="U3" s="145"/>
    </row>
    <row r="4" spans="2:28" ht="6" customHeight="1" thickBot="1" x14ac:dyDescent="0.3">
      <c r="B4" s="146"/>
      <c r="C4" s="147"/>
      <c r="D4" s="147"/>
      <c r="E4" s="148"/>
      <c r="F4" s="147"/>
      <c r="G4" s="149"/>
      <c r="H4" s="149"/>
      <c r="I4" s="149"/>
      <c r="J4" s="149"/>
    </row>
    <row r="5" spans="2:28" ht="32.25" customHeight="1" x14ac:dyDescent="0.25">
      <c r="B5" s="150" t="s">
        <v>41</v>
      </c>
      <c r="C5" s="151"/>
      <c r="D5" s="152" t="s">
        <v>42</v>
      </c>
      <c r="E5" s="152"/>
      <c r="F5" s="152"/>
      <c r="G5" s="152"/>
      <c r="H5" s="152"/>
      <c r="I5" s="152"/>
      <c r="J5" s="152"/>
    </row>
    <row r="6" spans="2:28" ht="21.75" customHeight="1" x14ac:dyDescent="0.25">
      <c r="B6" s="153"/>
      <c r="C6" s="154"/>
      <c r="D6" s="155"/>
      <c r="E6" s="155"/>
      <c r="F6" s="155"/>
      <c r="G6" s="155"/>
      <c r="H6" s="155"/>
      <c r="I6" s="155"/>
      <c r="J6" s="155"/>
      <c r="M6" s="156" t="s">
        <v>43</v>
      </c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</row>
    <row r="7" spans="2:28" ht="19.5" thickBot="1" x14ac:dyDescent="0.3">
      <c r="B7" s="157"/>
      <c r="C7" s="158"/>
      <c r="D7" s="159" t="s">
        <v>44</v>
      </c>
      <c r="E7" s="159"/>
      <c r="F7" s="159"/>
      <c r="G7" s="159"/>
      <c r="H7" s="159"/>
      <c r="I7" s="159"/>
      <c r="J7" s="159"/>
      <c r="M7" s="160" t="s">
        <v>45</v>
      </c>
      <c r="N7" s="161" t="s">
        <v>46</v>
      </c>
      <c r="O7" s="162" t="s">
        <v>47</v>
      </c>
      <c r="P7" s="163" t="s">
        <v>48</v>
      </c>
      <c r="Q7" s="162" t="s">
        <v>49</v>
      </c>
      <c r="R7" s="162" t="s">
        <v>50</v>
      </c>
      <c r="S7" s="162" t="s">
        <v>51</v>
      </c>
      <c r="T7" s="163" t="s">
        <v>52</v>
      </c>
      <c r="U7" s="163" t="s">
        <v>53</v>
      </c>
      <c r="V7" s="162" t="s">
        <v>54</v>
      </c>
      <c r="W7" s="162" t="s">
        <v>55</v>
      </c>
      <c r="X7" s="162" t="s">
        <v>56</v>
      </c>
      <c r="Y7" s="162" t="s">
        <v>53</v>
      </c>
      <c r="Z7" s="162" t="s">
        <v>57</v>
      </c>
      <c r="AA7" s="162" t="s">
        <v>58</v>
      </c>
      <c r="AB7" s="164" t="s">
        <v>59</v>
      </c>
    </row>
    <row r="8" spans="2:28" ht="24.75" customHeight="1" thickBot="1" x14ac:dyDescent="0.3">
      <c r="M8" s="165"/>
      <c r="N8" s="166"/>
      <c r="O8" s="167"/>
      <c r="P8" s="168"/>
      <c r="Q8" s="167"/>
      <c r="R8" s="167"/>
      <c r="S8" s="167"/>
      <c r="T8" s="168"/>
      <c r="U8" s="168"/>
      <c r="V8" s="167"/>
      <c r="W8" s="167"/>
      <c r="X8" s="167"/>
      <c r="Y8" s="167"/>
      <c r="Z8" s="167"/>
      <c r="AA8" s="167"/>
      <c r="AB8" s="169"/>
    </row>
    <row r="9" spans="2:28" s="172" customFormat="1" ht="28.5" customHeight="1" thickBot="1" x14ac:dyDescent="0.3">
      <c r="B9" s="170" t="s">
        <v>60</v>
      </c>
      <c r="C9" s="171"/>
      <c r="E9" s="170" t="s">
        <v>61</v>
      </c>
      <c r="F9" s="171"/>
      <c r="H9" s="173" t="s">
        <v>62</v>
      </c>
      <c r="I9" s="174"/>
      <c r="J9" s="175"/>
      <c r="M9" s="165"/>
      <c r="N9" s="166"/>
      <c r="O9" s="167"/>
      <c r="P9" s="168"/>
      <c r="Q9" s="167"/>
      <c r="R9" s="167"/>
      <c r="S9" s="167"/>
      <c r="T9" s="168"/>
      <c r="U9" s="168"/>
      <c r="V9" s="167"/>
      <c r="W9" s="167"/>
      <c r="X9" s="167"/>
      <c r="Y9" s="167"/>
      <c r="Z9" s="167"/>
      <c r="AA9" s="167"/>
      <c r="AB9" s="169"/>
    </row>
    <row r="10" spans="2:28" ht="8.25" customHeight="1" x14ac:dyDescent="0.25">
      <c r="B10" s="176"/>
      <c r="C10" s="177"/>
      <c r="E10" s="176"/>
      <c r="F10" s="177"/>
      <c r="H10" s="178"/>
      <c r="I10" s="179"/>
      <c r="J10" s="180"/>
      <c r="M10" s="165"/>
      <c r="N10" s="166"/>
      <c r="O10" s="167"/>
      <c r="P10" s="168"/>
      <c r="Q10" s="167"/>
      <c r="R10" s="167"/>
      <c r="S10" s="167"/>
      <c r="T10" s="168"/>
      <c r="U10" s="168"/>
      <c r="V10" s="167"/>
      <c r="W10" s="167"/>
      <c r="X10" s="167"/>
      <c r="Y10" s="167"/>
      <c r="Z10" s="167"/>
      <c r="AA10" s="167"/>
      <c r="AB10" s="169"/>
    </row>
    <row r="11" spans="2:28" ht="20.25" customHeight="1" x14ac:dyDescent="0.25">
      <c r="B11" s="181" t="s">
        <v>63</v>
      </c>
      <c r="C11" s="182" t="s">
        <v>64</v>
      </c>
      <c r="E11" s="181" t="s">
        <v>63</v>
      </c>
      <c r="F11" s="182" t="s">
        <v>64</v>
      </c>
      <c r="H11" s="183"/>
      <c r="I11" s="184"/>
      <c r="J11" s="185"/>
      <c r="M11" s="165"/>
      <c r="N11" s="166"/>
      <c r="O11" s="167"/>
      <c r="P11" s="168"/>
      <c r="Q11" s="167"/>
      <c r="R11" s="167"/>
      <c r="S11" s="167"/>
      <c r="T11" s="168"/>
      <c r="U11" s="168"/>
      <c r="V11" s="167"/>
      <c r="W11" s="167"/>
      <c r="X11" s="167"/>
      <c r="Y11" s="167"/>
      <c r="Z11" s="167"/>
      <c r="AA11" s="167"/>
      <c r="AB11" s="169"/>
    </row>
    <row r="12" spans="2:28" ht="20.25" customHeight="1" x14ac:dyDescent="0.25">
      <c r="B12" s="181" t="s">
        <v>65</v>
      </c>
      <c r="C12" s="186" t="s">
        <v>66</v>
      </c>
      <c r="E12" s="181" t="s">
        <v>65</v>
      </c>
      <c r="F12" s="186" t="s">
        <v>67</v>
      </c>
      <c r="H12" s="183"/>
      <c r="I12" s="187"/>
      <c r="J12" s="185"/>
      <c r="M12" s="165"/>
      <c r="N12" s="166"/>
      <c r="O12" s="167"/>
      <c r="P12" s="168"/>
      <c r="Q12" s="167"/>
      <c r="R12" s="167"/>
      <c r="S12" s="167"/>
      <c r="T12" s="168"/>
      <c r="U12" s="168"/>
      <c r="V12" s="167"/>
      <c r="W12" s="167"/>
      <c r="X12" s="167"/>
      <c r="Y12" s="167"/>
      <c r="Z12" s="167"/>
      <c r="AA12" s="167"/>
      <c r="AB12" s="169"/>
    </row>
    <row r="13" spans="2:28" ht="20.25" customHeight="1" thickBot="1" x14ac:dyDescent="0.3">
      <c r="B13" s="181" t="s">
        <v>68</v>
      </c>
      <c r="C13" s="188">
        <v>17.5</v>
      </c>
      <c r="E13" s="181" t="s">
        <v>68</v>
      </c>
      <c r="F13" s="188">
        <v>17.5</v>
      </c>
      <c r="H13" s="178"/>
      <c r="I13" s="187" t="s">
        <v>69</v>
      </c>
      <c r="J13" s="189">
        <f>F13-C13</f>
        <v>0</v>
      </c>
      <c r="M13" s="190"/>
      <c r="N13" s="191"/>
      <c r="O13" s="192"/>
      <c r="P13" s="193"/>
      <c r="Q13" s="192"/>
      <c r="R13" s="192"/>
      <c r="S13" s="192"/>
      <c r="T13" s="193"/>
      <c r="U13" s="193"/>
      <c r="V13" s="192"/>
      <c r="W13" s="192"/>
      <c r="X13" s="192"/>
      <c r="Y13" s="192"/>
      <c r="Z13" s="192"/>
      <c r="AA13" s="192"/>
      <c r="AB13" s="194"/>
    </row>
    <row r="14" spans="2:28" ht="20.25" customHeight="1" x14ac:dyDescent="0.25">
      <c r="B14" s="181" t="s">
        <v>70</v>
      </c>
      <c r="C14" s="195">
        <v>1</v>
      </c>
      <c r="E14" s="181" t="s">
        <v>70</v>
      </c>
      <c r="F14" s="195">
        <v>1</v>
      </c>
      <c r="H14" s="183"/>
      <c r="I14" s="184"/>
      <c r="J14" s="196"/>
      <c r="M14" s="197" t="s">
        <v>71</v>
      </c>
      <c r="N14" s="198" t="s">
        <v>72</v>
      </c>
      <c r="O14" s="199" t="s">
        <v>72</v>
      </c>
      <c r="P14" s="200" t="s">
        <v>72</v>
      </c>
      <c r="Q14" s="199" t="s">
        <v>72</v>
      </c>
      <c r="R14" s="199" t="s">
        <v>72</v>
      </c>
      <c r="S14" s="201" t="s">
        <v>72</v>
      </c>
      <c r="T14" s="202"/>
      <c r="U14" s="199"/>
      <c r="V14" s="199"/>
      <c r="W14" s="199"/>
      <c r="X14" s="199"/>
      <c r="Y14" s="199"/>
      <c r="Z14" s="199"/>
      <c r="AA14" s="199"/>
      <c r="AB14" s="203"/>
    </row>
    <row r="15" spans="2:28" s="206" customFormat="1" ht="20.25" customHeight="1" x14ac:dyDescent="0.25">
      <c r="B15" s="204" t="s">
        <v>73</v>
      </c>
      <c r="C15" s="205">
        <f>2080*C14</f>
        <v>2080</v>
      </c>
      <c r="E15" s="204" t="s">
        <v>73</v>
      </c>
      <c r="F15" s="205">
        <f>2080*F14</f>
        <v>2080</v>
      </c>
      <c r="H15" s="207"/>
      <c r="I15" s="208" t="s">
        <v>74</v>
      </c>
      <c r="J15" s="209">
        <f>F15-C15</f>
        <v>0</v>
      </c>
      <c r="M15" s="210" t="s">
        <v>8</v>
      </c>
      <c r="N15" s="211" t="s">
        <v>72</v>
      </c>
      <c r="O15" s="212" t="s">
        <v>72</v>
      </c>
      <c r="P15" s="213" t="s">
        <v>72</v>
      </c>
      <c r="Q15" s="212"/>
      <c r="R15" s="212"/>
      <c r="S15" s="214"/>
      <c r="T15" s="215"/>
      <c r="U15" s="212"/>
      <c r="V15" s="212"/>
      <c r="W15" s="212"/>
      <c r="X15" s="212"/>
      <c r="Y15" s="212"/>
      <c r="Z15" s="212"/>
      <c r="AA15" s="212"/>
      <c r="AB15" s="216"/>
    </row>
    <row r="16" spans="2:28" s="223" customFormat="1" ht="20.25" customHeight="1" x14ac:dyDescent="0.25">
      <c r="B16" s="217" t="s">
        <v>75</v>
      </c>
      <c r="C16" s="218">
        <f>C15/26</f>
        <v>80</v>
      </c>
      <c r="D16" s="219"/>
      <c r="E16" s="217" t="s">
        <v>75</v>
      </c>
      <c r="F16" s="218">
        <f>F15/26</f>
        <v>80</v>
      </c>
      <c r="G16" s="219"/>
      <c r="H16" s="220"/>
      <c r="I16" s="221" t="s">
        <v>76</v>
      </c>
      <c r="J16" s="222">
        <f>J15/26</f>
        <v>0</v>
      </c>
      <c r="M16" s="224" t="s">
        <v>77</v>
      </c>
      <c r="N16" s="224" t="s">
        <v>72</v>
      </c>
      <c r="O16" s="225" t="s">
        <v>72</v>
      </c>
      <c r="P16" s="226" t="s">
        <v>72</v>
      </c>
      <c r="Q16" s="225"/>
      <c r="R16" s="225"/>
      <c r="S16" s="227"/>
      <c r="T16" s="228" t="s">
        <v>72</v>
      </c>
      <c r="U16" s="229"/>
      <c r="V16" s="229"/>
      <c r="W16" s="229"/>
      <c r="X16" s="229"/>
      <c r="Y16" s="229"/>
      <c r="Z16" s="229"/>
      <c r="AA16" s="229"/>
      <c r="AB16" s="230"/>
    </row>
    <row r="17" spans="2:28" s="237" customFormat="1" ht="22.5" customHeight="1" x14ac:dyDescent="0.25">
      <c r="B17" s="231" t="s">
        <v>78</v>
      </c>
      <c r="C17" s="232"/>
      <c r="D17" s="233"/>
      <c r="E17" s="231" t="s">
        <v>78</v>
      </c>
      <c r="F17" s="232"/>
      <c r="G17" s="233"/>
      <c r="H17" s="234" t="s">
        <v>79</v>
      </c>
      <c r="I17" s="235"/>
      <c r="J17" s="236"/>
      <c r="M17" s="210" t="s">
        <v>80</v>
      </c>
      <c r="N17" s="211" t="s">
        <v>72</v>
      </c>
      <c r="O17" s="212" t="s">
        <v>72</v>
      </c>
      <c r="P17" s="213" t="s">
        <v>72</v>
      </c>
      <c r="Q17" s="212"/>
      <c r="R17" s="212"/>
      <c r="S17" s="214"/>
      <c r="T17" s="215" t="s">
        <v>72</v>
      </c>
      <c r="U17" s="212" t="s">
        <v>72</v>
      </c>
      <c r="V17" s="212" t="s">
        <v>72</v>
      </c>
      <c r="W17" s="212" t="s">
        <v>72</v>
      </c>
      <c r="X17" s="212" t="s">
        <v>72</v>
      </c>
      <c r="Y17" s="212" t="s">
        <v>72</v>
      </c>
      <c r="Z17" s="212" t="s">
        <v>72</v>
      </c>
      <c r="AA17" s="212" t="s">
        <v>72</v>
      </c>
      <c r="AB17" s="216" t="s">
        <v>72</v>
      </c>
    </row>
    <row r="18" spans="2:28" s="206" customFormat="1" ht="22.5" customHeight="1" x14ac:dyDescent="0.25">
      <c r="B18" s="238" t="s">
        <v>81</v>
      </c>
      <c r="C18" s="239">
        <f>C13*C16</f>
        <v>1400</v>
      </c>
      <c r="D18" s="240"/>
      <c r="E18" s="241" t="s">
        <v>81</v>
      </c>
      <c r="F18" s="239">
        <f>F13*F16</f>
        <v>1400</v>
      </c>
      <c r="G18" s="240"/>
      <c r="H18" s="242"/>
      <c r="I18" s="243" t="s">
        <v>82</v>
      </c>
      <c r="J18" s="244">
        <f>F18-C18</f>
        <v>0</v>
      </c>
      <c r="M18" s="210" t="s">
        <v>83</v>
      </c>
      <c r="N18" s="211" t="s">
        <v>72</v>
      </c>
      <c r="O18" s="212" t="s">
        <v>72</v>
      </c>
      <c r="P18" s="213" t="s">
        <v>72</v>
      </c>
      <c r="Q18" s="212"/>
      <c r="R18" s="212"/>
      <c r="S18" s="214"/>
      <c r="T18" s="215" t="s">
        <v>72</v>
      </c>
      <c r="U18" s="212" t="s">
        <v>72</v>
      </c>
      <c r="V18" s="212" t="s">
        <v>72</v>
      </c>
      <c r="W18" s="212" t="s">
        <v>72</v>
      </c>
      <c r="X18" s="212" t="s">
        <v>72</v>
      </c>
      <c r="Y18" s="212" t="s">
        <v>72</v>
      </c>
      <c r="Z18" s="212" t="s">
        <v>72</v>
      </c>
      <c r="AA18" s="212" t="s">
        <v>72</v>
      </c>
      <c r="AB18" s="216" t="s">
        <v>72</v>
      </c>
    </row>
    <row r="19" spans="2:28" ht="15" customHeight="1" x14ac:dyDescent="0.25">
      <c r="B19" s="176"/>
      <c r="C19" s="245"/>
      <c r="D19" s="246"/>
      <c r="E19" s="247"/>
      <c r="F19" s="245"/>
      <c r="G19" s="246"/>
      <c r="H19" s="248"/>
      <c r="I19" s="249"/>
      <c r="J19" s="250"/>
    </row>
    <row r="20" spans="2:28" ht="15" customHeight="1" x14ac:dyDescent="0.25">
      <c r="B20" s="251" t="s">
        <v>84</v>
      </c>
      <c r="C20" s="245">
        <f>(HLOOKUP(C$11,'FY18-19 Benefit Rates'!$B$2:$F$16,2,FALSE))*C$18</f>
        <v>2.8280000000000003</v>
      </c>
      <c r="D20" s="246"/>
      <c r="E20" s="252" t="s">
        <v>84</v>
      </c>
      <c r="F20" s="245">
        <f>(HLOOKUP(F$11,'FY18-19 Benefit Rates'!$B$2:$F$16,2,FALSE))*F$18</f>
        <v>2.8280000000000003</v>
      </c>
      <c r="G20" s="246"/>
      <c r="H20" s="248"/>
      <c r="I20" s="243" t="s">
        <v>84</v>
      </c>
      <c r="J20" s="244">
        <f t="shared" ref="J20:J30" si="0">F20-C20</f>
        <v>0</v>
      </c>
    </row>
    <row r="21" spans="2:28" ht="15" customHeight="1" x14ac:dyDescent="0.25">
      <c r="B21" s="251" t="s">
        <v>85</v>
      </c>
      <c r="C21" s="245">
        <f>(HLOOKUP(C$11,'FY18-19 Benefit Rates'!$B$2:$F$16,3,FALSE))*C$18</f>
        <v>86.8</v>
      </c>
      <c r="D21" s="246"/>
      <c r="E21" s="252" t="s">
        <v>85</v>
      </c>
      <c r="F21" s="245">
        <f>(HLOOKUP(F$11,'FY18-19 Benefit Rates'!$B$2:$F$16,3,FALSE))*F$18</f>
        <v>86.8</v>
      </c>
      <c r="G21" s="246"/>
      <c r="H21" s="248"/>
      <c r="I21" s="243" t="s">
        <v>85</v>
      </c>
      <c r="J21" s="244">
        <f t="shared" si="0"/>
        <v>0</v>
      </c>
    </row>
    <row r="22" spans="2:28" ht="15" customHeight="1" x14ac:dyDescent="0.25">
      <c r="B22" s="251" t="s">
        <v>86</v>
      </c>
      <c r="C22" s="245">
        <f>(HLOOKUP(C$11,'FY18-19 Benefit Rates'!$B$2:$F$16,4,FALSE))*C$18</f>
        <v>20.3</v>
      </c>
      <c r="D22" s="246"/>
      <c r="E22" s="252" t="s">
        <v>86</v>
      </c>
      <c r="F22" s="245">
        <f>(HLOOKUP(F$11,'FY18-19 Benefit Rates'!$B$2:$F$16,4,FALSE))*F$18</f>
        <v>20.3</v>
      </c>
      <c r="G22" s="246"/>
      <c r="H22" s="248"/>
      <c r="I22" s="243" t="s">
        <v>86</v>
      </c>
      <c r="J22" s="244">
        <f t="shared" si="0"/>
        <v>0</v>
      </c>
    </row>
    <row r="23" spans="2:28" ht="15" customHeight="1" x14ac:dyDescent="0.25">
      <c r="B23" s="251" t="s">
        <v>87</v>
      </c>
      <c r="C23" s="245">
        <f>(VLOOKUP(C$12,'FY18-19 Benefit Rates'!$A$2:$F$16,5,FALSE))*C$18</f>
        <v>201.16600000000003</v>
      </c>
      <c r="D23" s="246"/>
      <c r="E23" s="252" t="s">
        <v>87</v>
      </c>
      <c r="F23" s="245">
        <f>(VLOOKUP(F$12,'FY18-19 Benefit Rates'!$A$2:$F$16,5,FALSE))*F$18</f>
        <v>101.724</v>
      </c>
      <c r="G23" s="246"/>
      <c r="H23" s="248"/>
      <c r="I23" s="243" t="s">
        <v>87</v>
      </c>
      <c r="J23" s="244">
        <f t="shared" si="0"/>
        <v>-99.442000000000021</v>
      </c>
    </row>
    <row r="24" spans="2:28" ht="15" customHeight="1" x14ac:dyDescent="0.25">
      <c r="B24" s="251" t="s">
        <v>88</v>
      </c>
      <c r="C24" s="245">
        <f>(HLOOKUP(C$11,'FY18-19 Benefit Rates'!$B$2:$F$16,6,FALSE))*C$18</f>
        <v>116.84400000000001</v>
      </c>
      <c r="D24" s="246"/>
      <c r="E24" s="252" t="s">
        <v>88</v>
      </c>
      <c r="F24" s="245">
        <f>(HLOOKUP(F$11,'FY18-19 Benefit Rates'!$B$2:$F$16,6,FALSE))*F$18</f>
        <v>116.84400000000001</v>
      </c>
      <c r="G24" s="246"/>
      <c r="H24" s="248"/>
      <c r="I24" s="243" t="s">
        <v>88</v>
      </c>
      <c r="J24" s="244">
        <f t="shared" si="0"/>
        <v>0</v>
      </c>
    </row>
    <row r="25" spans="2:28" ht="15" customHeight="1" x14ac:dyDescent="0.25">
      <c r="B25" s="251" t="s">
        <v>89</v>
      </c>
      <c r="C25" s="245">
        <f>(HLOOKUP(C$11,'FY18-19 Benefit Rates'!$B$2:$F$16,7,FALSE))*C$18</f>
        <v>101.724</v>
      </c>
      <c r="D25" s="246"/>
      <c r="E25" s="252" t="s">
        <v>89</v>
      </c>
      <c r="F25" s="245">
        <f>(HLOOKUP(F$11,'FY18-19 Benefit Rates'!$B$2:$F$16,7,FALSE))*F$18</f>
        <v>101.724</v>
      </c>
      <c r="G25" s="246"/>
      <c r="H25" s="248"/>
      <c r="I25" s="243" t="s">
        <v>89</v>
      </c>
      <c r="J25" s="244">
        <f t="shared" si="0"/>
        <v>0</v>
      </c>
    </row>
    <row r="26" spans="2:28" ht="15.75" x14ac:dyDescent="0.25">
      <c r="B26" s="251" t="s">
        <v>90</v>
      </c>
      <c r="C26" s="245">
        <f>(HLOOKUP(C$11,'FY18-19 Benefit Rates'!$B$2:$F$16,8,FALSE))*C14</f>
        <v>0</v>
      </c>
      <c r="D26" s="246"/>
      <c r="E26" s="252" t="s">
        <v>90</v>
      </c>
      <c r="F26" s="245">
        <f>(HLOOKUP(F$11,'FY18-19 Benefit Rates'!$B$2:$F$16,8,FALSE))*F14</f>
        <v>0</v>
      </c>
      <c r="G26" s="246"/>
      <c r="H26" s="248"/>
      <c r="I26" s="243" t="s">
        <v>90</v>
      </c>
      <c r="J26" s="244">
        <f t="shared" si="0"/>
        <v>0</v>
      </c>
    </row>
    <row r="27" spans="2:28" ht="15.75" x14ac:dyDescent="0.25">
      <c r="B27" s="251" t="s">
        <v>91</v>
      </c>
      <c r="C27" s="245">
        <f>(HLOOKUP(C$11,'FY18-19 Benefit Rates'!$B$2:$F$16,10,FALSE))*C14</f>
        <v>461.5</v>
      </c>
      <c r="D27" s="246"/>
      <c r="E27" s="252" t="s">
        <v>91</v>
      </c>
      <c r="F27" s="245">
        <f>(HLOOKUP(F$11,'FY18-19 Benefit Rates'!$B$2:$F$16,10,FALSE))*F14</f>
        <v>461.5</v>
      </c>
      <c r="G27" s="246"/>
      <c r="H27" s="248"/>
      <c r="I27" s="243" t="s">
        <v>91</v>
      </c>
      <c r="J27" s="244">
        <f t="shared" si="0"/>
        <v>0</v>
      </c>
    </row>
    <row r="28" spans="2:28" ht="15.75" x14ac:dyDescent="0.25">
      <c r="B28" s="251" t="s">
        <v>92</v>
      </c>
      <c r="C28" s="245">
        <f>(HLOOKUP(C$11,'FY18-19 Benefit Rates'!$B$2:$F$16,11,FALSE))*C14</f>
        <v>0</v>
      </c>
      <c r="D28" s="246"/>
      <c r="E28" s="252" t="s">
        <v>92</v>
      </c>
      <c r="F28" s="245">
        <f>(HLOOKUP(F$11,'FY18-19 Benefit Rates'!$B$2:$F$16,11,FALSE))*F14</f>
        <v>0</v>
      </c>
      <c r="G28" s="246"/>
      <c r="H28" s="248"/>
      <c r="I28" s="243" t="s">
        <v>92</v>
      </c>
      <c r="J28" s="244">
        <f t="shared" si="0"/>
        <v>0</v>
      </c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</row>
    <row r="29" spans="2:28" ht="15.75" x14ac:dyDescent="0.25">
      <c r="B29" s="251" t="s">
        <v>93</v>
      </c>
      <c r="C29" s="245">
        <f>(HLOOKUP(C$11,'FY18-19 Benefit Rates'!$B$2:$F$16,12,FALSE))</f>
        <v>2.2799999999999998</v>
      </c>
      <c r="D29" s="246"/>
      <c r="E29" s="252" t="s">
        <v>93</v>
      </c>
      <c r="F29" s="245">
        <f>(HLOOKUP(F$11,'FY18-19 Benefit Rates'!$B$2:$F$16,12,FALSE))</f>
        <v>2.2799999999999998</v>
      </c>
      <c r="G29" s="246"/>
      <c r="H29" s="248"/>
      <c r="I29" s="243" t="s">
        <v>93</v>
      </c>
      <c r="J29" s="244">
        <f t="shared" si="0"/>
        <v>0</v>
      </c>
    </row>
    <row r="30" spans="2:28" ht="15.75" x14ac:dyDescent="0.25">
      <c r="B30" s="251" t="s">
        <v>94</v>
      </c>
      <c r="C30" s="253">
        <f>(HLOOKUP(C$11,'FY18-19 Benefit Rates'!$B$2:$F$16,13,FALSE))</f>
        <v>0</v>
      </c>
      <c r="D30" s="246"/>
      <c r="E30" s="252" t="s">
        <v>94</v>
      </c>
      <c r="F30" s="253">
        <f>(HLOOKUP(F$11,'FY18-19 Benefit Rates'!$B$2:$F$16,13,FALSE))</f>
        <v>0</v>
      </c>
      <c r="G30" s="246"/>
      <c r="H30" s="248"/>
      <c r="I30" s="243" t="s">
        <v>94</v>
      </c>
      <c r="J30" s="254">
        <f t="shared" si="0"/>
        <v>0</v>
      </c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</row>
    <row r="31" spans="2:28" s="206" customFormat="1" x14ac:dyDescent="0.25">
      <c r="B31" s="255" t="s">
        <v>95</v>
      </c>
      <c r="C31" s="256">
        <f>SUM(C20:C30)</f>
        <v>993.44200000000001</v>
      </c>
      <c r="D31" s="257"/>
      <c r="E31" s="258" t="s">
        <v>95</v>
      </c>
      <c r="F31" s="256">
        <f>SUM(F20:F30)</f>
        <v>894</v>
      </c>
      <c r="G31" s="257"/>
      <c r="H31" s="259"/>
      <c r="I31" s="243" t="s">
        <v>96</v>
      </c>
      <c r="J31" s="260">
        <f>SUM(J20:J30)</f>
        <v>-99.442000000000021</v>
      </c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</row>
    <row r="32" spans="2:28" ht="6" customHeight="1" x14ac:dyDescent="0.25">
      <c r="B32" s="261"/>
      <c r="C32" s="262"/>
      <c r="D32" s="257"/>
      <c r="E32" s="263"/>
      <c r="F32" s="262"/>
      <c r="G32" s="257"/>
      <c r="H32" s="259"/>
      <c r="I32" s="264"/>
      <c r="J32" s="244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</row>
    <row r="33" spans="2:28" s="206" customFormat="1" ht="25.5" customHeight="1" thickBot="1" x14ac:dyDescent="0.3">
      <c r="B33" s="266" t="s">
        <v>97</v>
      </c>
      <c r="C33" s="267">
        <f>C18+C31</f>
        <v>2393.442</v>
      </c>
      <c r="D33" s="257"/>
      <c r="E33" s="268" t="s">
        <v>97</v>
      </c>
      <c r="F33" s="267">
        <f>F18+F31</f>
        <v>2294</v>
      </c>
      <c r="G33" s="257"/>
      <c r="H33" s="269"/>
      <c r="I33" s="270" t="s">
        <v>98</v>
      </c>
      <c r="J33" s="271">
        <f>J18+J31</f>
        <v>-99.442000000000021</v>
      </c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</row>
    <row r="34" spans="2:28" ht="8.25" customHeight="1" x14ac:dyDescent="0.25">
      <c r="B34" s="272"/>
      <c r="C34" s="273"/>
      <c r="D34" s="274"/>
      <c r="E34" s="275"/>
      <c r="F34" s="273"/>
      <c r="G34" s="274"/>
      <c r="H34" s="276"/>
      <c r="I34" s="277"/>
      <c r="J34" s="278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</row>
    <row r="35" spans="2:28" s="265" customFormat="1" ht="26.25" customHeight="1" thickBot="1" x14ac:dyDescent="0.3">
      <c r="B35" s="280" t="s">
        <v>99</v>
      </c>
      <c r="C35" s="281">
        <f>(C33*24)+(SUM(C33-C26)*2)</f>
        <v>62229.491999999998</v>
      </c>
      <c r="D35" s="282"/>
      <c r="E35" s="280" t="s">
        <v>99</v>
      </c>
      <c r="F35" s="281">
        <f>(F33*24)+(SUM(F33-F26)*2)</f>
        <v>59644</v>
      </c>
      <c r="G35" s="282"/>
      <c r="H35" s="283"/>
      <c r="I35" s="284" t="s">
        <v>100</v>
      </c>
      <c r="J35" s="285">
        <f>+F35-C35</f>
        <v>-2585.4919999999984</v>
      </c>
      <c r="M35" s="286"/>
      <c r="N35" s="286"/>
      <c r="O35" s="286"/>
      <c r="P35" s="286"/>
      <c r="Q35" s="286"/>
      <c r="R35" s="286"/>
      <c r="S35" s="286"/>
      <c r="T35" s="286"/>
      <c r="U35" s="286"/>
      <c r="V35" s="286"/>
      <c r="W35" s="286"/>
      <c r="X35" s="286"/>
      <c r="Y35" s="286"/>
      <c r="Z35" s="286"/>
      <c r="AA35" s="286"/>
      <c r="AB35" s="286"/>
    </row>
    <row r="36" spans="2:28" ht="8.25" customHeight="1" thickTop="1" x14ac:dyDescent="0.25">
      <c r="B36" s="176"/>
      <c r="C36" s="177"/>
      <c r="E36" s="176"/>
      <c r="F36" s="177"/>
      <c r="H36" s="178"/>
      <c r="I36" s="287"/>
      <c r="J36" s="288"/>
    </row>
    <row r="37" spans="2:28" s="279" customFormat="1" ht="20.25" customHeight="1" x14ac:dyDescent="0.25">
      <c r="B37" s="289" t="s">
        <v>71</v>
      </c>
      <c r="C37" s="290">
        <f>C35/C15</f>
        <v>29.918025</v>
      </c>
      <c r="E37" s="289" t="s">
        <v>71</v>
      </c>
      <c r="F37" s="290">
        <f>F35/F15</f>
        <v>28.675000000000001</v>
      </c>
      <c r="H37" s="291"/>
      <c r="I37" s="292" t="s">
        <v>101</v>
      </c>
      <c r="J37" s="293">
        <f t="shared" ref="J37:J41" si="1">+F37-C37</f>
        <v>-1.2430249999999994</v>
      </c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</row>
    <row r="38" spans="2:28" s="286" customFormat="1" ht="18.75" x14ac:dyDescent="0.25">
      <c r="B38" s="289" t="s">
        <v>8</v>
      </c>
      <c r="C38" s="290">
        <f>C35/(((2080*C14))-264*C14)</f>
        <v>34.267341409691632</v>
      </c>
      <c r="E38" s="289" t="s">
        <v>8</v>
      </c>
      <c r="F38" s="290">
        <f>F35/(((2080*F14))-264*F14)</f>
        <v>32.843612334801762</v>
      </c>
      <c r="H38" s="294"/>
      <c r="I38" s="292" t="s">
        <v>102</v>
      </c>
      <c r="J38" s="293">
        <f t="shared" si="1"/>
        <v>-1.4237290748898701</v>
      </c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  <c r="AB38" s="136"/>
    </row>
    <row r="39" spans="2:28" ht="18.75" x14ac:dyDescent="0.25">
      <c r="B39" s="289" t="s">
        <v>77</v>
      </c>
      <c r="C39" s="290">
        <f>(C35+C35*0.24)/(((2080*C14))-264*C14)</f>
        <v>42.491503348017623</v>
      </c>
      <c r="D39" s="295"/>
      <c r="E39" s="289" t="s">
        <v>77</v>
      </c>
      <c r="F39" s="290">
        <f>(F35+F35*0.24)/(((2080*F14))-264*F14)</f>
        <v>40.726079295154186</v>
      </c>
      <c r="G39" s="295"/>
      <c r="H39" s="296"/>
      <c r="I39" s="292" t="s">
        <v>103</v>
      </c>
      <c r="J39" s="293">
        <f t="shared" si="1"/>
        <v>-1.7654240528634375</v>
      </c>
    </row>
    <row r="40" spans="2:28" ht="18.75" x14ac:dyDescent="0.25">
      <c r="B40" s="289" t="s">
        <v>80</v>
      </c>
      <c r="C40" s="290">
        <f>((C35+'FY18-19 Benefit Rates'!B28)+((C35+'FY18-19 Benefit Rates'!B28)*0.24))/(((2080*C14))-264*C14)</f>
        <v>45.912046079295159</v>
      </c>
      <c r="D40" s="295"/>
      <c r="E40" s="289" t="s">
        <v>80</v>
      </c>
      <c r="F40" s="290">
        <f>((F35+'FY18-19 Benefit Rates'!B28)+((F35+'FY18-19 Benefit Rates'!B28)*0.24))/(((2080*F14))-264*F14)</f>
        <v>44.146622026431714</v>
      </c>
      <c r="G40" s="295"/>
      <c r="H40" s="296"/>
      <c r="I40" s="292" t="s">
        <v>104</v>
      </c>
      <c r="J40" s="293">
        <f t="shared" si="1"/>
        <v>-1.7654240528634446</v>
      </c>
    </row>
    <row r="41" spans="2:28" ht="19.5" thickBot="1" x14ac:dyDescent="0.3">
      <c r="B41" s="297" t="s">
        <v>83</v>
      </c>
      <c r="C41" s="298">
        <f>ROUNDUP(C40,-0.5)</f>
        <v>46</v>
      </c>
      <c r="E41" s="297" t="s">
        <v>83</v>
      </c>
      <c r="F41" s="298">
        <f>ROUNDUP(F40,-0.5)</f>
        <v>45</v>
      </c>
      <c r="H41" s="299"/>
      <c r="I41" s="300" t="s">
        <v>105</v>
      </c>
      <c r="J41" s="301">
        <f t="shared" si="1"/>
        <v>-1</v>
      </c>
    </row>
  </sheetData>
  <sheetProtection algorithmName="SHA-512" hashValue="5OhuYYbvzruzKMRIuEkHYy7I0cfmqkBz88DPsy0TKf3Nu6n1dzEHalnkDi280Hq+oZjQhh3vO7mlas1DXvOw7Q==" saltValue="HmHcab531tJwHrxLxBRSkw==" spinCount="100000" sheet="1" objects="1" scenarios="1" selectLockedCells="1"/>
  <mergeCells count="22">
    <mergeCell ref="AB7:AB13"/>
    <mergeCell ref="B9:C9"/>
    <mergeCell ref="E9:F9"/>
    <mergeCell ref="H9:J9"/>
    <mergeCell ref="V7:V13"/>
    <mergeCell ref="W7:W13"/>
    <mergeCell ref="X7:X13"/>
    <mergeCell ref="Y7:Y13"/>
    <mergeCell ref="Z7:Z13"/>
    <mergeCell ref="AA7:AA13"/>
    <mergeCell ref="P7:P13"/>
    <mergeCell ref="Q7:Q13"/>
    <mergeCell ref="R7:R13"/>
    <mergeCell ref="S7:S13"/>
    <mergeCell ref="T7:T13"/>
    <mergeCell ref="U7:U13"/>
    <mergeCell ref="B5:C7"/>
    <mergeCell ref="D5:J5"/>
    <mergeCell ref="D7:J7"/>
    <mergeCell ref="M7:M13"/>
    <mergeCell ref="N7:N13"/>
    <mergeCell ref="O7:O13"/>
  </mergeCells>
  <dataValidations count="2">
    <dataValidation type="list" allowBlank="1" showInputMessage="1" showErrorMessage="1" sqref="F12 C12">
      <formula1>"Tier1(hired before Aug2012),Tier2(hired Aug-Dec2012),Tier3(hired since Jan2013)"</formula1>
    </dataValidation>
    <dataValidation type="list" allowBlank="1" showInputMessage="1" showErrorMessage="1" sqref="C11 F11">
      <formula1>"PKGen,PKSeas,PKSupv,PKMgr,UNRep"</formula1>
    </dataValidation>
  </dataValidations>
  <pageMargins left="0.15" right="0.15" top="0.15" bottom="0.15" header="0.3" footer="0.3"/>
  <pageSetup scale="76" fitToWidth="2" orientation="landscape" r:id="rId1"/>
  <colBreaks count="2" manualBreakCount="2">
    <brk id="10" max="1048575" man="1"/>
    <brk id="1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F29"/>
  <sheetViews>
    <sheetView showGridLines="0" workbookViewId="0">
      <pane ySplit="2" topLeftCell="A3" activePane="bottomLeft" state="frozen"/>
      <selection activeCell="C14" sqref="C14"/>
      <selection pane="bottomLeft" activeCell="C14" sqref="C14"/>
    </sheetView>
  </sheetViews>
  <sheetFormatPr defaultRowHeight="15" x14ac:dyDescent="0.25"/>
  <cols>
    <col min="1" max="1" width="20.5546875" style="306" bestFit="1" customWidth="1"/>
    <col min="2" max="6" width="11.21875" style="313" customWidth="1"/>
    <col min="7" max="16384" width="8.88671875" style="306"/>
  </cols>
  <sheetData>
    <row r="1" spans="1:6" s="302" customFormat="1" x14ac:dyDescent="0.25">
      <c r="B1" s="303" t="s">
        <v>106</v>
      </c>
      <c r="C1" s="303" t="s">
        <v>107</v>
      </c>
      <c r="D1" s="303" t="s">
        <v>108</v>
      </c>
      <c r="E1" s="303" t="s">
        <v>109</v>
      </c>
      <c r="F1" s="303" t="s">
        <v>110</v>
      </c>
    </row>
    <row r="2" spans="1:6" ht="15.75" thickBot="1" x14ac:dyDescent="0.3">
      <c r="A2" s="304" t="s">
        <v>111</v>
      </c>
      <c r="B2" s="305" t="s">
        <v>64</v>
      </c>
      <c r="C2" s="305" t="s">
        <v>112</v>
      </c>
      <c r="D2" s="305" t="s">
        <v>113</v>
      </c>
      <c r="E2" s="305" t="s">
        <v>114</v>
      </c>
      <c r="F2" s="305" t="s">
        <v>115</v>
      </c>
    </row>
    <row r="3" spans="1:6" x14ac:dyDescent="0.25">
      <c r="A3" s="307" t="s">
        <v>84</v>
      </c>
      <c r="B3" s="308">
        <v>2.0200000000000001E-3</v>
      </c>
      <c r="C3" s="308">
        <v>2.0200000000000001E-3</v>
      </c>
      <c r="D3" s="308">
        <v>2.0200000000000001E-3</v>
      </c>
      <c r="E3" s="308">
        <v>2.0200000000000001E-3</v>
      </c>
      <c r="F3" s="308">
        <v>2.0200000000000001E-3</v>
      </c>
    </row>
    <row r="4" spans="1:6" x14ac:dyDescent="0.25">
      <c r="A4" s="307" t="s">
        <v>85</v>
      </c>
      <c r="B4" s="308">
        <v>6.2E-2</v>
      </c>
      <c r="C4" s="308">
        <v>6.2E-2</v>
      </c>
      <c r="D4" s="308">
        <v>6.2E-2</v>
      </c>
      <c r="E4" s="308">
        <v>6.2E-2</v>
      </c>
      <c r="F4" s="308">
        <v>6.2E-2</v>
      </c>
    </row>
    <row r="5" spans="1:6" x14ac:dyDescent="0.25">
      <c r="A5" s="307" t="s">
        <v>86</v>
      </c>
      <c r="B5" s="308">
        <v>1.4500000000000001E-2</v>
      </c>
      <c r="C5" s="308">
        <v>1.4500000000000001E-2</v>
      </c>
      <c r="D5" s="308">
        <v>1.4500000000000001E-2</v>
      </c>
      <c r="E5" s="308">
        <v>1.4500000000000001E-2</v>
      </c>
      <c r="F5" s="308">
        <v>1.4500000000000001E-2</v>
      </c>
    </row>
    <row r="6" spans="1:6" x14ac:dyDescent="0.25">
      <c r="A6" s="307" t="s">
        <v>66</v>
      </c>
      <c r="B6" s="308">
        <v>0.14369000000000001</v>
      </c>
      <c r="C6" s="308">
        <v>0.14369000000000001</v>
      </c>
      <c r="D6" s="308">
        <v>0.14369000000000001</v>
      </c>
      <c r="E6" s="308">
        <v>0.14369000000000001</v>
      </c>
      <c r="F6" s="308">
        <v>0.14369000000000001</v>
      </c>
    </row>
    <row r="7" spans="1:6" x14ac:dyDescent="0.25">
      <c r="A7" s="307" t="s">
        <v>116</v>
      </c>
      <c r="B7" s="308">
        <v>8.3460000000000006E-2</v>
      </c>
      <c r="C7" s="308">
        <v>8.3460000000000006E-2</v>
      </c>
      <c r="D7" s="308">
        <v>8.3460000000000006E-2</v>
      </c>
      <c r="E7" s="308">
        <v>8.3460000000000006E-2</v>
      </c>
      <c r="F7" s="308">
        <v>8.3460000000000006E-2</v>
      </c>
    </row>
    <row r="8" spans="1:6" x14ac:dyDescent="0.25">
      <c r="A8" s="307" t="s">
        <v>67</v>
      </c>
      <c r="B8" s="308">
        <v>7.2660000000000002E-2</v>
      </c>
      <c r="C8" s="308">
        <v>7.2660000000000002E-2</v>
      </c>
      <c r="D8" s="308">
        <v>7.2660000000000002E-2</v>
      </c>
      <c r="E8" s="308">
        <v>7.2660000000000002E-2</v>
      </c>
      <c r="F8" s="308">
        <v>7.2660000000000002E-2</v>
      </c>
    </row>
    <row r="9" spans="1:6" x14ac:dyDescent="0.25">
      <c r="A9" s="307" t="s">
        <v>88</v>
      </c>
      <c r="B9" s="308"/>
      <c r="C9" s="308"/>
      <c r="D9" s="308">
        <v>6.0400000000000002E-3</v>
      </c>
      <c r="E9" s="308">
        <v>6.0400000000000002E-3</v>
      </c>
      <c r="F9" s="308">
        <v>6.0400000000000002E-3</v>
      </c>
    </row>
    <row r="10" spans="1:6" x14ac:dyDescent="0.25">
      <c r="A10" s="307" t="s">
        <v>89</v>
      </c>
      <c r="B10" s="308">
        <v>1.2E-2</v>
      </c>
      <c r="C10" s="308"/>
      <c r="D10" s="308"/>
      <c r="E10" s="308"/>
      <c r="F10" s="308"/>
    </row>
    <row r="11" spans="1:6" ht="15.75" x14ac:dyDescent="0.25">
      <c r="A11" s="307" t="s">
        <v>90</v>
      </c>
      <c r="B11" s="309">
        <v>461.5</v>
      </c>
      <c r="C11" s="309">
        <v>0</v>
      </c>
      <c r="D11" s="309">
        <v>461.5</v>
      </c>
      <c r="E11" s="309">
        <v>411.5</v>
      </c>
      <c r="F11" s="309">
        <v>411.5</v>
      </c>
    </row>
    <row r="12" spans="1:6" x14ac:dyDescent="0.25">
      <c r="A12" s="307" t="s">
        <v>117</v>
      </c>
      <c r="B12" s="308"/>
      <c r="C12" s="308"/>
      <c r="D12" s="308"/>
      <c r="E12" s="308"/>
      <c r="F12" s="308"/>
    </row>
    <row r="13" spans="1:6" ht="15.75" x14ac:dyDescent="0.25">
      <c r="A13" s="307" t="s">
        <v>91</v>
      </c>
      <c r="B13" s="309">
        <v>2.2799999999999998</v>
      </c>
      <c r="C13" s="309"/>
      <c r="D13" s="309">
        <v>2.2799999999999998</v>
      </c>
      <c r="E13" s="309">
        <v>3.82</v>
      </c>
      <c r="F13" s="309">
        <v>3.82</v>
      </c>
    </row>
    <row r="14" spans="1:6" ht="15.75" x14ac:dyDescent="0.25">
      <c r="A14" s="307" t="s">
        <v>92</v>
      </c>
      <c r="B14" s="309"/>
      <c r="C14" s="309"/>
      <c r="D14" s="309"/>
      <c r="E14" s="309">
        <v>6.68</v>
      </c>
      <c r="F14" s="309">
        <v>6.68</v>
      </c>
    </row>
    <row r="15" spans="1:6" ht="15.75" x14ac:dyDescent="0.25">
      <c r="A15" s="307" t="s">
        <v>93</v>
      </c>
      <c r="B15" s="309">
        <v>0.11</v>
      </c>
      <c r="C15" s="309">
        <v>0.11</v>
      </c>
      <c r="D15" s="309">
        <v>0.11</v>
      </c>
      <c r="E15" s="308"/>
      <c r="F15" s="308"/>
    </row>
    <row r="16" spans="1:6" ht="15.75" x14ac:dyDescent="0.25">
      <c r="A16" s="310" t="s">
        <v>94</v>
      </c>
      <c r="B16" s="311"/>
      <c r="C16" s="311"/>
      <c r="D16" s="311"/>
      <c r="E16" s="312">
        <v>50</v>
      </c>
      <c r="F16" s="312">
        <v>50</v>
      </c>
    </row>
    <row r="19" spans="1:2" x14ac:dyDescent="0.25">
      <c r="B19" s="306"/>
    </row>
    <row r="20" spans="1:2" x14ac:dyDescent="0.25">
      <c r="A20" s="314" t="s">
        <v>118</v>
      </c>
      <c r="B20" s="136"/>
    </row>
    <row r="21" spans="1:2" ht="15.75" x14ac:dyDescent="0.25">
      <c r="A21" s="136" t="s">
        <v>54</v>
      </c>
      <c r="B21" s="246">
        <f>70*12</f>
        <v>840</v>
      </c>
    </row>
    <row r="22" spans="1:2" ht="15.75" x14ac:dyDescent="0.25">
      <c r="A22" s="136" t="s">
        <v>55</v>
      </c>
      <c r="B22" s="246">
        <f>196.99*12</f>
        <v>2363.88</v>
      </c>
    </row>
    <row r="23" spans="1:2" ht="15.75" x14ac:dyDescent="0.25">
      <c r="A23" s="136" t="s">
        <v>56</v>
      </c>
      <c r="B23" s="246">
        <v>45</v>
      </c>
    </row>
    <row r="24" spans="1:2" ht="15.75" x14ac:dyDescent="0.25">
      <c r="A24" s="136" t="s">
        <v>53</v>
      </c>
      <c r="B24" s="246">
        <v>350</v>
      </c>
    </row>
    <row r="25" spans="1:2" ht="15.75" x14ac:dyDescent="0.25">
      <c r="A25" s="136" t="s">
        <v>57</v>
      </c>
      <c r="B25" s="246">
        <v>200</v>
      </c>
    </row>
    <row r="26" spans="1:2" ht="15.75" x14ac:dyDescent="0.25">
      <c r="A26" s="136" t="s">
        <v>58</v>
      </c>
      <c r="B26" s="246">
        <f>4.39*26</f>
        <v>114.13999999999999</v>
      </c>
    </row>
    <row r="27" spans="1:2" ht="15.75" x14ac:dyDescent="0.25">
      <c r="A27" s="145" t="s">
        <v>59</v>
      </c>
      <c r="B27" s="246">
        <f>42.17*26</f>
        <v>1096.42</v>
      </c>
    </row>
    <row r="28" spans="1:2" ht="15.75" thickBot="1" x14ac:dyDescent="0.3">
      <c r="A28" s="136"/>
      <c r="B28" s="315">
        <f>SUM(B21:B27)</f>
        <v>5009.4400000000005</v>
      </c>
    </row>
    <row r="29" spans="1:2" ht="15.75" thickTop="1" x14ac:dyDescent="0.25"/>
  </sheetData>
  <sheetProtection algorithmName="SHA-512" hashValue="jzkBD9UUfJYsg2PtBfd+xn73f/m0vxC9S09qX8cm6TWhjeArS3bpUPjdZeE081VkwZJnU5ycmZum6JAoPPLemg==" saltValue="FjOx5aTTEYy7SPTdb14p/g==" spinCount="100000" sheet="1" objects="1" scenarios="1"/>
  <pageMargins left="0.5" right="0.5" top="0.5" bottom="0.5" header="0.3" footer="0.3"/>
  <pageSetup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Fee Calculation Worksheet</vt:lpstr>
      <vt:lpstr>Productive Hourly Rates</vt:lpstr>
      <vt:lpstr>FY18-19 Benefit Rates</vt:lpstr>
      <vt:lpstr>'Productive Hourly Rates'!Print_Titles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User Fee Form</dc:title>
  <dc:creator>Gary Nordquist</dc:creator>
  <cp:lastModifiedBy>Megan Gomez</cp:lastModifiedBy>
  <cp:lastPrinted>2019-01-09T19:40:46Z</cp:lastPrinted>
  <dcterms:created xsi:type="dcterms:W3CDTF">1997-10-27T22:06:18Z</dcterms:created>
  <dcterms:modified xsi:type="dcterms:W3CDTF">2019-02-04T19:57:41Z</dcterms:modified>
</cp:coreProperties>
</file>